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mc:AlternateContent xmlns:mc="http://schemas.openxmlformats.org/markup-compatibility/2006">
    <mc:Choice Requires="x15">
      <x15ac:absPath xmlns:x15ac="http://schemas.microsoft.com/office/spreadsheetml/2010/11/ac" url="https://d.docs.live.net/8c4945d04bca4a45/Desktop/"/>
    </mc:Choice>
  </mc:AlternateContent>
  <xr:revisionPtr revIDLastSave="0" documentId="8_{BA966661-F6C6-49F6-BCC1-E1EE83A95432}" xr6:coauthVersionLast="45" xr6:coauthVersionMax="45" xr10:uidLastSave="{00000000-0000-0000-0000-000000000000}"/>
  <bookViews>
    <workbookView xWindow="-25320" yWindow="195" windowWidth="25440" windowHeight="15390" xr2:uid="{00000000-000D-0000-FFFF-FFFF00000000}"/>
  </bookViews>
  <sheets>
    <sheet name="Introduction and Instructions" sheetId="8" r:id="rId1"/>
    <sheet name="Your Real Estate Portfolio " sheetId="1" r:id="rId2"/>
    <sheet name="MA-1" sheetId="6" state="hidden" r:id="rId3"/>
    <sheet name="What If Scenario's" sheetId="2" r:id="rId4"/>
    <sheet name="Stress Tested RE Portfolio" sheetId="7" r:id="rId5"/>
    <sheet name="Disclaimer" sheetId="9" r:id="rId6"/>
    <sheet name="MAWIF-1" sheetId="4" state="hidden" r:id="rId7"/>
  </sheets>
  <definedNames>
    <definedName name="Corner" localSheetId="2">'MA-1'!$B$21</definedName>
    <definedName name="Corner" localSheetId="6">'MAWIF-1'!$B$21</definedName>
    <definedName name="MONTHLY_DATA" localSheetId="2">'MA-1'!$24:$321</definedName>
    <definedName name="MONTHLY_DATA" localSheetId="6">'MAWIF-1'!$24:$321</definedName>
    <definedName name="Months" localSheetId="2">'MA-1'!$F$18</definedName>
    <definedName name="Months" localSheetId="6">'MAWIF-1'!$F$18</definedName>
    <definedName name="_xlnm.Print_Area" localSheetId="2">'MA-1'!$B$11:$J$321</definedName>
    <definedName name="_xlnm.Print_Area" localSheetId="6">'MAWIF-1'!$B$11:$J$321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64" i="1" l="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5" i="1"/>
  <c r="T14" i="1"/>
  <c r="T16"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4" i="1"/>
  <c r="S15" i="1"/>
  <c r="S16"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5" i="1"/>
  <c r="R14" i="1"/>
  <c r="R16" i="1"/>
  <c r="R17" i="1"/>
  <c r="K64" i="7"/>
  <c r="P64" i="7"/>
  <c r="K63" i="7"/>
  <c r="P63" i="7"/>
  <c r="K62" i="7"/>
  <c r="P62" i="7"/>
  <c r="K61" i="7"/>
  <c r="P61" i="7"/>
  <c r="K60" i="7"/>
  <c r="P60" i="7"/>
  <c r="K59" i="7"/>
  <c r="P59" i="7"/>
  <c r="K58" i="7"/>
  <c r="P58" i="7"/>
  <c r="K57" i="7"/>
  <c r="P57" i="7"/>
  <c r="K56" i="7"/>
  <c r="P56" i="7"/>
  <c r="K55" i="7"/>
  <c r="P55" i="7"/>
  <c r="K54" i="7"/>
  <c r="P54" i="7"/>
  <c r="K53" i="7"/>
  <c r="P53" i="7"/>
  <c r="K52" i="7"/>
  <c r="P52" i="7"/>
  <c r="K51" i="7"/>
  <c r="P51" i="7"/>
  <c r="K50" i="7"/>
  <c r="P50" i="7"/>
  <c r="K49" i="7"/>
  <c r="P49" i="7"/>
  <c r="K48" i="7"/>
  <c r="P48" i="7"/>
  <c r="K47" i="7"/>
  <c r="P47" i="7"/>
  <c r="K46" i="7"/>
  <c r="P46" i="7"/>
  <c r="K45" i="7"/>
  <c r="P45" i="7"/>
  <c r="K44" i="7"/>
  <c r="P44" i="7"/>
  <c r="K43" i="7"/>
  <c r="P43" i="7"/>
  <c r="K42" i="7"/>
  <c r="P42" i="7"/>
  <c r="K41" i="7"/>
  <c r="P41" i="7"/>
  <c r="K40" i="7"/>
  <c r="P40" i="7"/>
  <c r="K39" i="7"/>
  <c r="P39" i="7"/>
  <c r="K38" i="7"/>
  <c r="P38" i="7"/>
  <c r="K37" i="7"/>
  <c r="P37" i="7"/>
  <c r="K36" i="7"/>
  <c r="P36" i="7"/>
  <c r="K35" i="7"/>
  <c r="P35" i="7"/>
  <c r="K34" i="7"/>
  <c r="P34" i="7"/>
  <c r="K33" i="7"/>
  <c r="P33" i="7"/>
  <c r="K32" i="7"/>
  <c r="P32" i="7"/>
  <c r="K31" i="7"/>
  <c r="P31" i="7"/>
  <c r="K30" i="7"/>
  <c r="P30" i="7"/>
  <c r="K29" i="7"/>
  <c r="P29" i="7"/>
  <c r="K28" i="7"/>
  <c r="P28" i="7"/>
  <c r="K27" i="7"/>
  <c r="P27" i="7"/>
  <c r="K26" i="7"/>
  <c r="P26" i="7"/>
  <c r="K25" i="7"/>
  <c r="P25" i="7"/>
  <c r="K24" i="7"/>
  <c r="P24" i="7"/>
  <c r="K23" i="7"/>
  <c r="P23" i="7"/>
  <c r="K22" i="7"/>
  <c r="P22" i="7"/>
  <c r="K21" i="7"/>
  <c r="P21" i="7"/>
  <c r="K20" i="7"/>
  <c r="P20" i="7"/>
  <c r="K19" i="7"/>
  <c r="P19" i="7"/>
  <c r="K18" i="7"/>
  <c r="P18" i="7"/>
  <c r="K17" i="7"/>
  <c r="P17" i="7"/>
  <c r="K14" i="7"/>
  <c r="P14" i="7"/>
  <c r="K16" i="7"/>
  <c r="P16" i="7"/>
  <c r="K15" i="7"/>
  <c r="P15" i="7"/>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6" i="1"/>
  <c r="P15" i="1"/>
  <c r="P14" i="1"/>
  <c r="P17"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5" i="1"/>
  <c r="I14" i="1"/>
  <c r="I16"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5" i="1"/>
  <c r="H14" i="1"/>
  <c r="H16" i="1"/>
  <c r="H17"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5" i="1"/>
  <c r="G14" i="1"/>
  <c r="G16" i="1"/>
  <c r="G17"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6" i="1"/>
  <c r="F15" i="1"/>
  <c r="F14" i="1"/>
  <c r="F17" i="1"/>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5" i="7"/>
  <c r="D14" i="7"/>
  <c r="D16" i="7"/>
  <c r="O14" i="7"/>
  <c r="Q14" i="7"/>
  <c r="R14" i="7"/>
  <c r="O64" i="7"/>
  <c r="Q64" i="7"/>
  <c r="R64" i="7"/>
  <c r="S64" i="7"/>
  <c r="T64" i="7"/>
  <c r="O63" i="7"/>
  <c r="Q63" i="7"/>
  <c r="R63" i="7"/>
  <c r="S63" i="7"/>
  <c r="T63" i="7"/>
  <c r="O62" i="7"/>
  <c r="Q62" i="7"/>
  <c r="R62" i="7"/>
  <c r="S62" i="7"/>
  <c r="T62" i="7"/>
  <c r="O61" i="7"/>
  <c r="Q61" i="7"/>
  <c r="R61" i="7"/>
  <c r="S61" i="7"/>
  <c r="T61" i="7"/>
  <c r="O60" i="7"/>
  <c r="Q60" i="7"/>
  <c r="R60" i="7"/>
  <c r="S60" i="7"/>
  <c r="T60" i="7"/>
  <c r="O59" i="7"/>
  <c r="Q59" i="7"/>
  <c r="R59" i="7"/>
  <c r="S59" i="7"/>
  <c r="T59" i="7"/>
  <c r="O58" i="7"/>
  <c r="Q58" i="7"/>
  <c r="R58" i="7"/>
  <c r="S58" i="7"/>
  <c r="T58" i="7"/>
  <c r="O57" i="7"/>
  <c r="Q57" i="7"/>
  <c r="R57" i="7"/>
  <c r="S57" i="7"/>
  <c r="T57" i="7"/>
  <c r="O56" i="7"/>
  <c r="Q56" i="7"/>
  <c r="R56" i="7"/>
  <c r="S56" i="7"/>
  <c r="T56" i="7"/>
  <c r="O55" i="7"/>
  <c r="Q55" i="7"/>
  <c r="R55" i="7"/>
  <c r="S55" i="7"/>
  <c r="T55" i="7"/>
  <c r="O54" i="7"/>
  <c r="Q54" i="7"/>
  <c r="R54" i="7"/>
  <c r="S54" i="7"/>
  <c r="T54" i="7"/>
  <c r="O53" i="7"/>
  <c r="Q53" i="7"/>
  <c r="R53" i="7"/>
  <c r="S53" i="7"/>
  <c r="T53" i="7"/>
  <c r="O52" i="7"/>
  <c r="Q52" i="7"/>
  <c r="R52" i="7"/>
  <c r="S52" i="7"/>
  <c r="T52" i="7"/>
  <c r="O51" i="7"/>
  <c r="Q51" i="7"/>
  <c r="R51" i="7"/>
  <c r="S51" i="7"/>
  <c r="T51" i="7"/>
  <c r="O50" i="7"/>
  <c r="Q50" i="7"/>
  <c r="R50" i="7"/>
  <c r="S50" i="7"/>
  <c r="T50" i="7"/>
  <c r="O49" i="7"/>
  <c r="Q49" i="7"/>
  <c r="R49" i="7"/>
  <c r="S49" i="7"/>
  <c r="T49" i="7"/>
  <c r="O48" i="7"/>
  <c r="Q48" i="7"/>
  <c r="R48" i="7"/>
  <c r="S48" i="7"/>
  <c r="T48" i="7"/>
  <c r="O47" i="7"/>
  <c r="Q47" i="7"/>
  <c r="R47" i="7"/>
  <c r="S47" i="7"/>
  <c r="T47" i="7"/>
  <c r="O46" i="7"/>
  <c r="Q46" i="7"/>
  <c r="R46" i="7"/>
  <c r="S46" i="7"/>
  <c r="T46" i="7"/>
  <c r="O45" i="7"/>
  <c r="Q45" i="7"/>
  <c r="R45" i="7"/>
  <c r="S45" i="7"/>
  <c r="T45" i="7"/>
  <c r="O44" i="7"/>
  <c r="Q44" i="7"/>
  <c r="R44" i="7"/>
  <c r="S44" i="7"/>
  <c r="T44" i="7"/>
  <c r="O43" i="7"/>
  <c r="Q43" i="7"/>
  <c r="R43" i="7"/>
  <c r="S43" i="7"/>
  <c r="T43" i="7"/>
  <c r="O42" i="7"/>
  <c r="Q42" i="7"/>
  <c r="R42" i="7"/>
  <c r="S42" i="7"/>
  <c r="T42" i="7"/>
  <c r="O41" i="7"/>
  <c r="Q41" i="7"/>
  <c r="R41" i="7"/>
  <c r="S41" i="7"/>
  <c r="T41" i="7"/>
  <c r="O40" i="7"/>
  <c r="Q40" i="7"/>
  <c r="R40" i="7"/>
  <c r="S40" i="7"/>
  <c r="T40" i="7"/>
  <c r="O39" i="7"/>
  <c r="Q39" i="7"/>
  <c r="R39" i="7"/>
  <c r="S39" i="7"/>
  <c r="T39" i="7"/>
  <c r="O38" i="7"/>
  <c r="Q38" i="7"/>
  <c r="R38" i="7"/>
  <c r="S38" i="7"/>
  <c r="T38" i="7"/>
  <c r="O37" i="7"/>
  <c r="Q37" i="7"/>
  <c r="R37" i="7"/>
  <c r="S37" i="7"/>
  <c r="T37" i="7"/>
  <c r="O36" i="7"/>
  <c r="Q36" i="7"/>
  <c r="R36" i="7"/>
  <c r="S36" i="7"/>
  <c r="T36" i="7"/>
  <c r="O35" i="7"/>
  <c r="Q35" i="7"/>
  <c r="R35" i="7"/>
  <c r="S35" i="7"/>
  <c r="T35" i="7"/>
  <c r="O34" i="7"/>
  <c r="Q34" i="7"/>
  <c r="R34" i="7"/>
  <c r="S34" i="7"/>
  <c r="T34" i="7"/>
  <c r="O33" i="7"/>
  <c r="Q33" i="7"/>
  <c r="R33" i="7"/>
  <c r="S33" i="7"/>
  <c r="T33" i="7"/>
  <c r="O32" i="7"/>
  <c r="Q32" i="7"/>
  <c r="R32" i="7"/>
  <c r="S32" i="7"/>
  <c r="T32" i="7"/>
  <c r="O31" i="7"/>
  <c r="Q31" i="7"/>
  <c r="R31" i="7"/>
  <c r="S31" i="7"/>
  <c r="T31" i="7"/>
  <c r="O30" i="7"/>
  <c r="Q30" i="7"/>
  <c r="R30" i="7"/>
  <c r="S30" i="7"/>
  <c r="T30" i="7"/>
  <c r="O29" i="7"/>
  <c r="Q29" i="7"/>
  <c r="R29" i="7"/>
  <c r="S29" i="7"/>
  <c r="T29" i="7"/>
  <c r="O28" i="7"/>
  <c r="Q28" i="7"/>
  <c r="R28" i="7"/>
  <c r="S28" i="7"/>
  <c r="T28" i="7"/>
  <c r="O27" i="7"/>
  <c r="Q27" i="7"/>
  <c r="R27" i="7"/>
  <c r="S27" i="7"/>
  <c r="T27" i="7"/>
  <c r="O26" i="7"/>
  <c r="Q26" i="7"/>
  <c r="R26" i="7"/>
  <c r="S26" i="7"/>
  <c r="T26" i="7"/>
  <c r="O25" i="7"/>
  <c r="Q25" i="7"/>
  <c r="R25" i="7"/>
  <c r="S25" i="7"/>
  <c r="T25" i="7"/>
  <c r="O24" i="7"/>
  <c r="Q24" i="7"/>
  <c r="R24" i="7"/>
  <c r="S24" i="7"/>
  <c r="T24" i="7"/>
  <c r="O23" i="7"/>
  <c r="Q23" i="7"/>
  <c r="R23" i="7"/>
  <c r="S23" i="7"/>
  <c r="T23" i="7"/>
  <c r="O22" i="7"/>
  <c r="Q22" i="7"/>
  <c r="R22" i="7"/>
  <c r="S22" i="7"/>
  <c r="T22" i="7"/>
  <c r="O21" i="7"/>
  <c r="Q21" i="7"/>
  <c r="R21" i="7"/>
  <c r="S21" i="7"/>
  <c r="T21" i="7"/>
  <c r="O20" i="7"/>
  <c r="Q20" i="7"/>
  <c r="R20" i="7"/>
  <c r="S20" i="7"/>
  <c r="T20" i="7"/>
  <c r="O19" i="7"/>
  <c r="Q19" i="7"/>
  <c r="R19" i="7"/>
  <c r="S19" i="7"/>
  <c r="T19" i="7"/>
  <c r="O18" i="7"/>
  <c r="Q18" i="7"/>
  <c r="R18" i="7"/>
  <c r="S18" i="7"/>
  <c r="T18" i="7"/>
  <c r="O17" i="7"/>
  <c r="Q17" i="7"/>
  <c r="R17" i="7"/>
  <c r="S17" i="7"/>
  <c r="T17" i="7"/>
  <c r="O16" i="7"/>
  <c r="Q16" i="7"/>
  <c r="R16" i="7"/>
  <c r="S16" i="7"/>
  <c r="T16" i="7"/>
  <c r="O15" i="7"/>
  <c r="Q15" i="7"/>
  <c r="R15" i="7"/>
  <c r="S15" i="7"/>
  <c r="T15" i="7"/>
  <c r="S14" i="7"/>
  <c r="T14" i="7"/>
  <c r="M64" i="7"/>
  <c r="M63" i="7"/>
  <c r="M62" i="7"/>
  <c r="M61" i="7"/>
  <c r="M60" i="7"/>
  <c r="M59" i="7"/>
  <c r="M58" i="7"/>
  <c r="M57" i="7"/>
  <c r="M56" i="7"/>
  <c r="M55" i="7"/>
  <c r="M54" i="7"/>
  <c r="M53" i="7"/>
  <c r="M52" i="7"/>
  <c r="M51" i="7"/>
  <c r="M50" i="7"/>
  <c r="M49" i="7"/>
  <c r="M48" i="7"/>
  <c r="M47" i="7"/>
  <c r="M46" i="7"/>
  <c r="M45" i="7"/>
  <c r="M44" i="7"/>
  <c r="M43" i="7"/>
  <c r="M42" i="7"/>
  <c r="M41" i="7"/>
  <c r="M40" i="7"/>
  <c r="M39" i="7"/>
  <c r="M38" i="7"/>
  <c r="M37" i="7"/>
  <c r="M36" i="7"/>
  <c r="M35" i="7"/>
  <c r="M34" i="7"/>
  <c r="M33" i="7"/>
  <c r="M32" i="7"/>
  <c r="M31" i="7"/>
  <c r="M30" i="7"/>
  <c r="M29" i="7"/>
  <c r="M28" i="7"/>
  <c r="M27" i="7"/>
  <c r="M26" i="7"/>
  <c r="M25" i="7"/>
  <c r="M24" i="7"/>
  <c r="M23" i="7"/>
  <c r="M22" i="7"/>
  <c r="M21" i="7"/>
  <c r="M20" i="7"/>
  <c r="M19" i="7"/>
  <c r="M18" i="7"/>
  <c r="M17" i="7"/>
  <c r="M15" i="7"/>
  <c r="M14" i="7"/>
  <c r="M16" i="7"/>
  <c r="L64" i="7"/>
  <c r="L63" i="7"/>
  <c r="L62" i="7"/>
  <c r="L61" i="7"/>
  <c r="L60" i="7"/>
  <c r="L59" i="7"/>
  <c r="L58" i="7"/>
  <c r="L57" i="7"/>
  <c r="L56" i="7"/>
  <c r="L55" i="7"/>
  <c r="L54" i="7"/>
  <c r="L53" i="7"/>
  <c r="L52" i="7"/>
  <c r="L51" i="7"/>
  <c r="L50" i="7"/>
  <c r="L49" i="7"/>
  <c r="L48" i="7"/>
  <c r="L47" i="7"/>
  <c r="L46" i="7"/>
  <c r="L45" i="7"/>
  <c r="L44" i="7"/>
  <c r="L43" i="7"/>
  <c r="L42" i="7"/>
  <c r="L41" i="7"/>
  <c r="L40" i="7"/>
  <c r="L39" i="7"/>
  <c r="L38" i="7"/>
  <c r="L37" i="7"/>
  <c r="L36" i="7"/>
  <c r="L35" i="7"/>
  <c r="L34" i="7"/>
  <c r="L33" i="7"/>
  <c r="L32" i="7"/>
  <c r="L31" i="7"/>
  <c r="L30" i="7"/>
  <c r="L29" i="7"/>
  <c r="L28" i="7"/>
  <c r="L27" i="7"/>
  <c r="L26" i="7"/>
  <c r="L25" i="7"/>
  <c r="L24" i="7"/>
  <c r="L23" i="7"/>
  <c r="L22" i="7"/>
  <c r="L21" i="7"/>
  <c r="L20" i="7"/>
  <c r="L19" i="7"/>
  <c r="L18" i="7"/>
  <c r="L15" i="7"/>
  <c r="L14" i="7"/>
  <c r="L17" i="7"/>
  <c r="L16" i="7"/>
  <c r="G64" i="7"/>
  <c r="H64" i="7"/>
  <c r="I64" i="7"/>
  <c r="G63" i="7"/>
  <c r="H63" i="7"/>
  <c r="I63" i="7"/>
  <c r="G62" i="7"/>
  <c r="H62" i="7"/>
  <c r="I62" i="7"/>
  <c r="G61" i="7"/>
  <c r="H61" i="7"/>
  <c r="I61" i="7"/>
  <c r="G60" i="7"/>
  <c r="H60" i="7"/>
  <c r="I60" i="7"/>
  <c r="G59" i="7"/>
  <c r="H59" i="7"/>
  <c r="I59" i="7"/>
  <c r="G58" i="7"/>
  <c r="H58" i="7"/>
  <c r="I58" i="7"/>
  <c r="G57" i="7"/>
  <c r="H57" i="7"/>
  <c r="I57" i="7"/>
  <c r="G56" i="7"/>
  <c r="H56" i="7"/>
  <c r="I56" i="7"/>
  <c r="G55" i="7"/>
  <c r="H55" i="7"/>
  <c r="I55" i="7"/>
  <c r="G54" i="7"/>
  <c r="H54" i="7"/>
  <c r="I54" i="7"/>
  <c r="G53" i="7"/>
  <c r="H53" i="7"/>
  <c r="I53" i="7"/>
  <c r="G52" i="7"/>
  <c r="H52" i="7"/>
  <c r="I52" i="7"/>
  <c r="G51" i="7"/>
  <c r="H51" i="7"/>
  <c r="I51" i="7"/>
  <c r="G50" i="7"/>
  <c r="H50" i="7"/>
  <c r="I50" i="7"/>
  <c r="G49" i="7"/>
  <c r="H49" i="7"/>
  <c r="I49" i="7"/>
  <c r="G48" i="7"/>
  <c r="H48" i="7"/>
  <c r="I48" i="7"/>
  <c r="G47" i="7"/>
  <c r="H47" i="7"/>
  <c r="I47" i="7"/>
  <c r="G46" i="7"/>
  <c r="H46" i="7"/>
  <c r="I46" i="7"/>
  <c r="G45" i="7"/>
  <c r="H45" i="7"/>
  <c r="I45" i="7"/>
  <c r="G44" i="7"/>
  <c r="H44" i="7"/>
  <c r="I44" i="7"/>
  <c r="G43" i="7"/>
  <c r="H43" i="7"/>
  <c r="I43" i="7"/>
  <c r="G42" i="7"/>
  <c r="H42" i="7"/>
  <c r="I42" i="7"/>
  <c r="G41" i="7"/>
  <c r="H41" i="7"/>
  <c r="I41" i="7"/>
  <c r="G40" i="7"/>
  <c r="H40" i="7"/>
  <c r="I40" i="7"/>
  <c r="G39" i="7"/>
  <c r="H39" i="7"/>
  <c r="I39" i="7"/>
  <c r="G38" i="7"/>
  <c r="H38" i="7"/>
  <c r="I38" i="7"/>
  <c r="G37" i="7"/>
  <c r="H37" i="7"/>
  <c r="I37" i="7"/>
  <c r="G36" i="7"/>
  <c r="H36" i="7"/>
  <c r="I36" i="7"/>
  <c r="G35" i="7"/>
  <c r="H35" i="7"/>
  <c r="I35" i="7"/>
  <c r="G34" i="7"/>
  <c r="H34" i="7"/>
  <c r="I34" i="7"/>
  <c r="G33" i="7"/>
  <c r="H33" i="7"/>
  <c r="I33" i="7"/>
  <c r="G32" i="7"/>
  <c r="H32" i="7"/>
  <c r="I32" i="7"/>
  <c r="G31" i="7"/>
  <c r="H31" i="7"/>
  <c r="I31" i="7"/>
  <c r="G30" i="7"/>
  <c r="H30" i="7"/>
  <c r="I30" i="7"/>
  <c r="G29" i="7"/>
  <c r="H29" i="7"/>
  <c r="I29" i="7"/>
  <c r="G28" i="7"/>
  <c r="H28" i="7"/>
  <c r="I28" i="7"/>
  <c r="G27" i="7"/>
  <c r="H27" i="7"/>
  <c r="I27" i="7"/>
  <c r="G26" i="7"/>
  <c r="H26" i="7"/>
  <c r="I26" i="7"/>
  <c r="G25" i="7"/>
  <c r="H25" i="7"/>
  <c r="I25" i="7"/>
  <c r="G24" i="7"/>
  <c r="H24" i="7"/>
  <c r="I24" i="7"/>
  <c r="G23" i="7"/>
  <c r="H23" i="7"/>
  <c r="I23" i="7"/>
  <c r="G22" i="7"/>
  <c r="H22" i="7"/>
  <c r="I22" i="7"/>
  <c r="G21" i="7"/>
  <c r="H21" i="7"/>
  <c r="I21" i="7"/>
  <c r="G20" i="7"/>
  <c r="H20" i="7"/>
  <c r="I20" i="7"/>
  <c r="G19" i="7"/>
  <c r="H19" i="7"/>
  <c r="I19" i="7"/>
  <c r="G18" i="7"/>
  <c r="H18" i="7"/>
  <c r="I18" i="7"/>
  <c r="G17" i="7"/>
  <c r="H17" i="7"/>
  <c r="I17" i="7"/>
  <c r="G15" i="7"/>
  <c r="H15" i="7"/>
  <c r="I15" i="7"/>
  <c r="G14" i="7"/>
  <c r="H14" i="7"/>
  <c r="I14" i="7"/>
  <c r="G16" i="7"/>
  <c r="H16" i="7"/>
  <c r="I16"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6" i="7"/>
  <c r="C15" i="7"/>
  <c r="C14" i="7"/>
  <c r="C17" i="7"/>
  <c r="F16" i="7"/>
  <c r="F15" i="7"/>
  <c r="F14"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6" i="7"/>
  <c r="A15" i="7"/>
  <c r="A14" i="7"/>
  <c r="B15" i="7"/>
  <c r="B14"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A17" i="7"/>
  <c r="C24" i="2"/>
  <c r="H65" i="7"/>
  <c r="M25" i="2"/>
  <c r="S65" i="7"/>
  <c r="T65" i="7"/>
  <c r="N31" i="2"/>
  <c r="I65" i="7"/>
  <c r="N25" i="2"/>
  <c r="D65" i="7"/>
  <c r="E65" i="7"/>
  <c r="M33" i="2"/>
  <c r="E65" i="1"/>
  <c r="D65" i="1"/>
  <c r="C33" i="2"/>
  <c r="T12" i="7"/>
  <c r="L8" i="7"/>
  <c r="H8" i="7"/>
  <c r="L7" i="7"/>
  <c r="H7" i="7"/>
  <c r="S65" i="1"/>
  <c r="C31" i="2"/>
  <c r="H65" i="1"/>
  <c r="C25" i="2"/>
  <c r="T65" i="1"/>
  <c r="L8" i="1"/>
  <c r="E8" i="4"/>
  <c r="F18" i="4"/>
  <c r="F17" i="4"/>
  <c r="H14" i="4"/>
  <c r="F15" i="4"/>
  <c r="I15" i="4"/>
  <c r="F16" i="4"/>
  <c r="D22" i="4"/>
  <c r="E22" i="4"/>
  <c r="F22" i="4"/>
  <c r="D23" i="4"/>
  <c r="B23" i="4"/>
  <c r="E23" i="4"/>
  <c r="F23" i="4"/>
  <c r="D24" i="4"/>
  <c r="B24" i="4"/>
  <c r="E24" i="4"/>
  <c r="F24" i="4"/>
  <c r="D25" i="4"/>
  <c r="B25" i="4"/>
  <c r="E25" i="4"/>
  <c r="F25" i="4"/>
  <c r="D26" i="4"/>
  <c r="B26" i="4"/>
  <c r="E26" i="4"/>
  <c r="F26" i="4"/>
  <c r="D27" i="4"/>
  <c r="B27" i="4"/>
  <c r="E27" i="4"/>
  <c r="F27" i="4"/>
  <c r="D28" i="4"/>
  <c r="B28" i="4"/>
  <c r="E28" i="4"/>
  <c r="F28" i="4"/>
  <c r="D29" i="4"/>
  <c r="B29" i="4"/>
  <c r="E29" i="4"/>
  <c r="F29" i="4"/>
  <c r="D30" i="4"/>
  <c r="B30" i="4"/>
  <c r="E30" i="4"/>
  <c r="F30" i="4"/>
  <c r="D31" i="4"/>
  <c r="B31" i="4"/>
  <c r="E31" i="4"/>
  <c r="F31" i="4"/>
  <c r="D32" i="4"/>
  <c r="B32" i="4"/>
  <c r="E32" i="4"/>
  <c r="F32" i="4"/>
  <c r="D33" i="4"/>
  <c r="B33" i="4"/>
  <c r="E33" i="4"/>
  <c r="F33" i="4"/>
  <c r="D34" i="4"/>
  <c r="B34" i="4"/>
  <c r="E34" i="4"/>
  <c r="F34" i="4"/>
  <c r="D35" i="4"/>
  <c r="B35" i="4"/>
  <c r="E35" i="4"/>
  <c r="F35" i="4"/>
  <c r="D36" i="4"/>
  <c r="B36" i="4"/>
  <c r="E36" i="4"/>
  <c r="F36" i="4"/>
  <c r="D37" i="4"/>
  <c r="B37" i="4"/>
  <c r="E37" i="4"/>
  <c r="F37" i="4"/>
  <c r="D38" i="4"/>
  <c r="B38" i="4"/>
  <c r="E38" i="4"/>
  <c r="F38" i="4"/>
  <c r="D39" i="4"/>
  <c r="B39" i="4"/>
  <c r="E39" i="4"/>
  <c r="F39" i="4"/>
  <c r="D40" i="4"/>
  <c r="B40" i="4"/>
  <c r="E40" i="4"/>
  <c r="F40" i="4"/>
  <c r="D41" i="4"/>
  <c r="B41" i="4"/>
  <c r="E41" i="4"/>
  <c r="F41" i="4"/>
  <c r="D42" i="4"/>
  <c r="B42" i="4"/>
  <c r="E42" i="4"/>
  <c r="F42" i="4"/>
  <c r="D43" i="4"/>
  <c r="B43" i="4"/>
  <c r="E43" i="4"/>
  <c r="F43" i="4"/>
  <c r="D44" i="4"/>
  <c r="B44" i="4"/>
  <c r="E44" i="4"/>
  <c r="F44" i="4"/>
  <c r="D45" i="4"/>
  <c r="B45" i="4"/>
  <c r="E45" i="4"/>
  <c r="F45" i="4"/>
  <c r="D46" i="4"/>
  <c r="B46" i="4"/>
  <c r="E46" i="4"/>
  <c r="F46" i="4"/>
  <c r="D47" i="4"/>
  <c r="B47" i="4"/>
  <c r="E47" i="4"/>
  <c r="F47" i="4"/>
  <c r="D48" i="4"/>
  <c r="B48" i="4"/>
  <c r="E48" i="4"/>
  <c r="F48" i="4"/>
  <c r="D49" i="4"/>
  <c r="B49" i="4"/>
  <c r="E49" i="4"/>
  <c r="F49" i="4"/>
  <c r="D50" i="4"/>
  <c r="B50" i="4"/>
  <c r="E50" i="4"/>
  <c r="F50" i="4"/>
  <c r="D51" i="4"/>
  <c r="B51" i="4"/>
  <c r="E51" i="4"/>
  <c r="F51" i="4"/>
  <c r="D52" i="4"/>
  <c r="B52" i="4"/>
  <c r="E52" i="4"/>
  <c r="F52" i="4"/>
  <c r="D53" i="4"/>
  <c r="B53" i="4"/>
  <c r="E53" i="4"/>
  <c r="F53" i="4"/>
  <c r="D54" i="4"/>
  <c r="B54" i="4"/>
  <c r="E54" i="4"/>
  <c r="F54" i="4"/>
  <c r="D55" i="4"/>
  <c r="B55" i="4"/>
  <c r="E55" i="4"/>
  <c r="F55" i="4"/>
  <c r="D56" i="4"/>
  <c r="B56" i="4"/>
  <c r="E56" i="4"/>
  <c r="F56" i="4"/>
  <c r="D57" i="4"/>
  <c r="B57" i="4"/>
  <c r="E57" i="4"/>
  <c r="F57" i="4"/>
  <c r="D58" i="4"/>
  <c r="B58" i="4"/>
  <c r="E58" i="4"/>
  <c r="F58" i="4"/>
  <c r="D59" i="4"/>
  <c r="B59" i="4"/>
  <c r="E59" i="4"/>
  <c r="F59" i="4"/>
  <c r="D60" i="4"/>
  <c r="B60" i="4"/>
  <c r="E60" i="4"/>
  <c r="F60" i="4"/>
  <c r="D61" i="4"/>
  <c r="B61" i="4"/>
  <c r="E61" i="4"/>
  <c r="F61" i="4"/>
  <c r="D62" i="4"/>
  <c r="B62" i="4"/>
  <c r="E62" i="4"/>
  <c r="F62" i="4"/>
  <c r="D63" i="4"/>
  <c r="B63" i="4"/>
  <c r="E63" i="4"/>
  <c r="F63" i="4"/>
  <c r="D64" i="4"/>
  <c r="B64" i="4"/>
  <c r="E64" i="4"/>
  <c r="F64" i="4"/>
  <c r="D65" i="4"/>
  <c r="B65" i="4"/>
  <c r="E65" i="4"/>
  <c r="F65" i="4"/>
  <c r="D66" i="4"/>
  <c r="B66" i="4"/>
  <c r="E66" i="4"/>
  <c r="F66" i="4"/>
  <c r="D67" i="4"/>
  <c r="B67" i="4"/>
  <c r="E67" i="4"/>
  <c r="F67" i="4"/>
  <c r="D68" i="4"/>
  <c r="B68" i="4"/>
  <c r="E68" i="4"/>
  <c r="F68" i="4"/>
  <c r="D69" i="4"/>
  <c r="B69" i="4"/>
  <c r="E69" i="4"/>
  <c r="F69" i="4"/>
  <c r="D70" i="4"/>
  <c r="B70" i="4"/>
  <c r="E70" i="4"/>
  <c r="F70" i="4"/>
  <c r="D71" i="4"/>
  <c r="B71" i="4"/>
  <c r="E71" i="4"/>
  <c r="F71" i="4"/>
  <c r="D72" i="4"/>
  <c r="B72" i="4"/>
  <c r="E72" i="4"/>
  <c r="F72" i="4"/>
  <c r="D73" i="4"/>
  <c r="B73" i="4"/>
  <c r="E73" i="4"/>
  <c r="F73" i="4"/>
  <c r="D74" i="4"/>
  <c r="B74" i="4"/>
  <c r="E74" i="4"/>
  <c r="F74" i="4"/>
  <c r="D75" i="4"/>
  <c r="B75" i="4"/>
  <c r="E75" i="4"/>
  <c r="F75" i="4"/>
  <c r="D76" i="4"/>
  <c r="B76" i="4"/>
  <c r="E76" i="4"/>
  <c r="F76" i="4"/>
  <c r="D77" i="4"/>
  <c r="B77" i="4"/>
  <c r="E77" i="4"/>
  <c r="F77" i="4"/>
  <c r="D78" i="4"/>
  <c r="B78" i="4"/>
  <c r="E78" i="4"/>
  <c r="F78" i="4"/>
  <c r="D79" i="4"/>
  <c r="B79" i="4"/>
  <c r="E79" i="4"/>
  <c r="F79" i="4"/>
  <c r="D80" i="4"/>
  <c r="B80" i="4"/>
  <c r="E80" i="4"/>
  <c r="F80" i="4"/>
  <c r="D81" i="4"/>
  <c r="B81" i="4"/>
  <c r="E81" i="4"/>
  <c r="F81" i="4"/>
  <c r="D82" i="4"/>
  <c r="B82" i="4"/>
  <c r="E82" i="4"/>
  <c r="F82" i="4"/>
  <c r="D83" i="4"/>
  <c r="B83" i="4"/>
  <c r="E83" i="4"/>
  <c r="F83" i="4"/>
  <c r="D84" i="4"/>
  <c r="B84" i="4"/>
  <c r="E84" i="4"/>
  <c r="F84" i="4"/>
  <c r="D85" i="4"/>
  <c r="B85" i="4"/>
  <c r="E85" i="4"/>
  <c r="F85" i="4"/>
  <c r="D86" i="4"/>
  <c r="B86" i="4"/>
  <c r="E86" i="4"/>
  <c r="F86" i="4"/>
  <c r="D87" i="4"/>
  <c r="B87" i="4"/>
  <c r="E87" i="4"/>
  <c r="F87" i="4"/>
  <c r="D88" i="4"/>
  <c r="B88" i="4"/>
  <c r="E88" i="4"/>
  <c r="F88" i="4"/>
  <c r="D89" i="4"/>
  <c r="B89" i="4"/>
  <c r="E89" i="4"/>
  <c r="F89" i="4"/>
  <c r="D90" i="4"/>
  <c r="B90" i="4"/>
  <c r="E90" i="4"/>
  <c r="F90" i="4"/>
  <c r="D91" i="4"/>
  <c r="B91" i="4"/>
  <c r="E91" i="4"/>
  <c r="F91" i="4"/>
  <c r="D92" i="4"/>
  <c r="B92" i="4"/>
  <c r="E92" i="4"/>
  <c r="F92" i="4"/>
  <c r="D93" i="4"/>
  <c r="B93" i="4"/>
  <c r="E93" i="4"/>
  <c r="F93" i="4"/>
  <c r="D94" i="4"/>
  <c r="B94" i="4"/>
  <c r="E94" i="4"/>
  <c r="F94" i="4"/>
  <c r="D95" i="4"/>
  <c r="B95" i="4"/>
  <c r="E95" i="4"/>
  <c r="F95" i="4"/>
  <c r="D96" i="4"/>
  <c r="B96" i="4"/>
  <c r="E96" i="4"/>
  <c r="F96" i="4"/>
  <c r="D97" i="4"/>
  <c r="B97" i="4"/>
  <c r="E97" i="4"/>
  <c r="F97" i="4"/>
  <c r="D98" i="4"/>
  <c r="B98" i="4"/>
  <c r="E98" i="4"/>
  <c r="F98" i="4"/>
  <c r="D99" i="4"/>
  <c r="B99" i="4"/>
  <c r="E99" i="4"/>
  <c r="F99" i="4"/>
  <c r="D100" i="4"/>
  <c r="B100" i="4"/>
  <c r="E100" i="4"/>
  <c r="F100" i="4"/>
  <c r="D101" i="4"/>
  <c r="B101" i="4"/>
  <c r="E101" i="4"/>
  <c r="F101" i="4"/>
  <c r="D102" i="4"/>
  <c r="B102" i="4"/>
  <c r="E102" i="4"/>
  <c r="F102" i="4"/>
  <c r="D103" i="4"/>
  <c r="B103" i="4"/>
  <c r="E103" i="4"/>
  <c r="F103" i="4"/>
  <c r="D104" i="4"/>
  <c r="B104" i="4"/>
  <c r="E104" i="4"/>
  <c r="F104" i="4"/>
  <c r="D105" i="4"/>
  <c r="B105" i="4"/>
  <c r="E105" i="4"/>
  <c r="F105" i="4"/>
  <c r="D106" i="4"/>
  <c r="B106" i="4"/>
  <c r="E106" i="4"/>
  <c r="F106" i="4"/>
  <c r="D107" i="4"/>
  <c r="B107" i="4"/>
  <c r="E107" i="4"/>
  <c r="F107" i="4"/>
  <c r="D108" i="4"/>
  <c r="B108" i="4"/>
  <c r="E108" i="4"/>
  <c r="F108" i="4"/>
  <c r="D109" i="4"/>
  <c r="B109" i="4"/>
  <c r="E109" i="4"/>
  <c r="F109" i="4"/>
  <c r="D110" i="4"/>
  <c r="B110" i="4"/>
  <c r="E110" i="4"/>
  <c r="F110" i="4"/>
  <c r="D111" i="4"/>
  <c r="B111" i="4"/>
  <c r="E111" i="4"/>
  <c r="F111" i="4"/>
  <c r="D112" i="4"/>
  <c r="B112" i="4"/>
  <c r="E112" i="4"/>
  <c r="F112" i="4"/>
  <c r="D113" i="4"/>
  <c r="B113" i="4"/>
  <c r="E113" i="4"/>
  <c r="F113" i="4"/>
  <c r="D114" i="4"/>
  <c r="B114" i="4"/>
  <c r="E114" i="4"/>
  <c r="F114" i="4"/>
  <c r="D115" i="4"/>
  <c r="B115" i="4"/>
  <c r="E115" i="4"/>
  <c r="F115" i="4"/>
  <c r="D116" i="4"/>
  <c r="B116" i="4"/>
  <c r="E116" i="4"/>
  <c r="F116" i="4"/>
  <c r="D117" i="4"/>
  <c r="B117" i="4"/>
  <c r="E117" i="4"/>
  <c r="F117" i="4"/>
  <c r="D118" i="4"/>
  <c r="B118" i="4"/>
  <c r="E118" i="4"/>
  <c r="F118" i="4"/>
  <c r="D119" i="4"/>
  <c r="B119" i="4"/>
  <c r="E119" i="4"/>
  <c r="F119" i="4"/>
  <c r="D120" i="4"/>
  <c r="B120" i="4"/>
  <c r="E120" i="4"/>
  <c r="F120" i="4"/>
  <c r="D121" i="4"/>
  <c r="B121" i="4"/>
  <c r="E121" i="4"/>
  <c r="F121" i="4"/>
  <c r="D122" i="4"/>
  <c r="B122" i="4"/>
  <c r="E122" i="4"/>
  <c r="F122" i="4"/>
  <c r="D123" i="4"/>
  <c r="B123" i="4"/>
  <c r="E123" i="4"/>
  <c r="F123" i="4"/>
  <c r="D124" i="4"/>
  <c r="B124" i="4"/>
  <c r="E124" i="4"/>
  <c r="F124" i="4"/>
  <c r="D125" i="4"/>
  <c r="B125" i="4"/>
  <c r="E125" i="4"/>
  <c r="F125" i="4"/>
  <c r="D126" i="4"/>
  <c r="B126" i="4"/>
  <c r="E126" i="4"/>
  <c r="F126" i="4"/>
  <c r="D127" i="4"/>
  <c r="B127" i="4"/>
  <c r="E127" i="4"/>
  <c r="F127" i="4"/>
  <c r="D128" i="4"/>
  <c r="B128" i="4"/>
  <c r="E128" i="4"/>
  <c r="F128" i="4"/>
  <c r="D129" i="4"/>
  <c r="B129" i="4"/>
  <c r="E129" i="4"/>
  <c r="F129" i="4"/>
  <c r="D130" i="4"/>
  <c r="B130" i="4"/>
  <c r="E130" i="4"/>
  <c r="F130" i="4"/>
  <c r="D131" i="4"/>
  <c r="B131" i="4"/>
  <c r="E131" i="4"/>
  <c r="F131" i="4"/>
  <c r="D132" i="4"/>
  <c r="B132" i="4"/>
  <c r="E132" i="4"/>
  <c r="F132" i="4"/>
  <c r="D133" i="4"/>
  <c r="B133" i="4"/>
  <c r="E133" i="4"/>
  <c r="F133" i="4"/>
  <c r="D134" i="4"/>
  <c r="B134" i="4"/>
  <c r="E134" i="4"/>
  <c r="F134" i="4"/>
  <c r="D135" i="4"/>
  <c r="B135" i="4"/>
  <c r="E135" i="4"/>
  <c r="F135" i="4"/>
  <c r="D136" i="4"/>
  <c r="B136" i="4"/>
  <c r="E136" i="4"/>
  <c r="F136" i="4"/>
  <c r="D137" i="4"/>
  <c r="B137" i="4"/>
  <c r="E137" i="4"/>
  <c r="F137" i="4"/>
  <c r="D138" i="4"/>
  <c r="B138" i="4"/>
  <c r="E138" i="4"/>
  <c r="F138" i="4"/>
  <c r="D139" i="4"/>
  <c r="B139" i="4"/>
  <c r="E139" i="4"/>
  <c r="F139" i="4"/>
  <c r="D140" i="4"/>
  <c r="B140" i="4"/>
  <c r="E140" i="4"/>
  <c r="F140" i="4"/>
  <c r="D141" i="4"/>
  <c r="B141" i="4"/>
  <c r="E141" i="4"/>
  <c r="F141" i="4"/>
  <c r="D142" i="4"/>
  <c r="B142" i="4"/>
  <c r="E142" i="4"/>
  <c r="F142" i="4"/>
  <c r="D143" i="4"/>
  <c r="B143" i="4"/>
  <c r="E143" i="4"/>
  <c r="F143" i="4"/>
  <c r="D144" i="4"/>
  <c r="B144" i="4"/>
  <c r="E144" i="4"/>
  <c r="F144" i="4"/>
  <c r="D145" i="4"/>
  <c r="B145" i="4"/>
  <c r="E145" i="4"/>
  <c r="F145" i="4"/>
  <c r="D146" i="4"/>
  <c r="B146" i="4"/>
  <c r="E146" i="4"/>
  <c r="F146" i="4"/>
  <c r="D147" i="4"/>
  <c r="B147" i="4"/>
  <c r="E147" i="4"/>
  <c r="F147" i="4"/>
  <c r="D148" i="4"/>
  <c r="B148" i="4"/>
  <c r="E148" i="4"/>
  <c r="F148" i="4"/>
  <c r="D149" i="4"/>
  <c r="B149" i="4"/>
  <c r="E149" i="4"/>
  <c r="F149" i="4"/>
  <c r="D150" i="4"/>
  <c r="B150" i="4"/>
  <c r="E150" i="4"/>
  <c r="F150" i="4"/>
  <c r="D151" i="4"/>
  <c r="B151" i="4"/>
  <c r="E151" i="4"/>
  <c r="F151" i="4"/>
  <c r="D152" i="4"/>
  <c r="B152" i="4"/>
  <c r="E152" i="4"/>
  <c r="F152" i="4"/>
  <c r="D153" i="4"/>
  <c r="B153" i="4"/>
  <c r="E153" i="4"/>
  <c r="F153" i="4"/>
  <c r="D154" i="4"/>
  <c r="B154" i="4"/>
  <c r="E154" i="4"/>
  <c r="F154" i="4"/>
  <c r="D155" i="4"/>
  <c r="B155" i="4"/>
  <c r="E155" i="4"/>
  <c r="F155" i="4"/>
  <c r="D156" i="4"/>
  <c r="B156" i="4"/>
  <c r="E156" i="4"/>
  <c r="F156" i="4"/>
  <c r="D157" i="4"/>
  <c r="B157" i="4"/>
  <c r="E157" i="4"/>
  <c r="F157" i="4"/>
  <c r="D158" i="4"/>
  <c r="B158" i="4"/>
  <c r="E158" i="4"/>
  <c r="F158" i="4"/>
  <c r="D159" i="4"/>
  <c r="B159" i="4"/>
  <c r="E159" i="4"/>
  <c r="F159" i="4"/>
  <c r="D160" i="4"/>
  <c r="B160" i="4"/>
  <c r="E160" i="4"/>
  <c r="F160" i="4"/>
  <c r="D161" i="4"/>
  <c r="B161" i="4"/>
  <c r="E161" i="4"/>
  <c r="F161" i="4"/>
  <c r="D162" i="4"/>
  <c r="B162" i="4"/>
  <c r="E162" i="4"/>
  <c r="F162" i="4"/>
  <c r="D163" i="4"/>
  <c r="B163" i="4"/>
  <c r="E163" i="4"/>
  <c r="F163" i="4"/>
  <c r="D164" i="4"/>
  <c r="B164" i="4"/>
  <c r="E164" i="4"/>
  <c r="F164" i="4"/>
  <c r="D165" i="4"/>
  <c r="B165" i="4"/>
  <c r="E165" i="4"/>
  <c r="F165" i="4"/>
  <c r="D166" i="4"/>
  <c r="B166" i="4"/>
  <c r="E166" i="4"/>
  <c r="F166" i="4"/>
  <c r="D167" i="4"/>
  <c r="B167" i="4"/>
  <c r="E167" i="4"/>
  <c r="F167" i="4"/>
  <c r="D168" i="4"/>
  <c r="B168" i="4"/>
  <c r="E168" i="4"/>
  <c r="F168" i="4"/>
  <c r="D169" i="4"/>
  <c r="B169" i="4"/>
  <c r="E169" i="4"/>
  <c r="F169" i="4"/>
  <c r="D170" i="4"/>
  <c r="B170" i="4"/>
  <c r="E170" i="4"/>
  <c r="F170" i="4"/>
  <c r="D171" i="4"/>
  <c r="B171" i="4"/>
  <c r="E171" i="4"/>
  <c r="F171" i="4"/>
  <c r="D172" i="4"/>
  <c r="B172" i="4"/>
  <c r="E172" i="4"/>
  <c r="F172" i="4"/>
  <c r="D173" i="4"/>
  <c r="B173" i="4"/>
  <c r="E173" i="4"/>
  <c r="F173" i="4"/>
  <c r="D174" i="4"/>
  <c r="B174" i="4"/>
  <c r="E174" i="4"/>
  <c r="F174" i="4"/>
  <c r="D175" i="4"/>
  <c r="B175" i="4"/>
  <c r="E175" i="4"/>
  <c r="F175" i="4"/>
  <c r="D176" i="4"/>
  <c r="B176" i="4"/>
  <c r="E176" i="4"/>
  <c r="F176" i="4"/>
  <c r="D177" i="4"/>
  <c r="B177" i="4"/>
  <c r="E177" i="4"/>
  <c r="F177" i="4"/>
  <c r="D178" i="4"/>
  <c r="B178" i="4"/>
  <c r="E178" i="4"/>
  <c r="F178" i="4"/>
  <c r="D179" i="4"/>
  <c r="B179" i="4"/>
  <c r="E179" i="4"/>
  <c r="F179" i="4"/>
  <c r="D180" i="4"/>
  <c r="B180" i="4"/>
  <c r="E180" i="4"/>
  <c r="F180" i="4"/>
  <c r="D181" i="4"/>
  <c r="B181" i="4"/>
  <c r="E181" i="4"/>
  <c r="F181" i="4"/>
  <c r="D182" i="4"/>
  <c r="B182" i="4"/>
  <c r="E182" i="4"/>
  <c r="F182" i="4"/>
  <c r="D183" i="4"/>
  <c r="B183" i="4"/>
  <c r="E183" i="4"/>
  <c r="F183" i="4"/>
  <c r="D184" i="4"/>
  <c r="B184" i="4"/>
  <c r="E184" i="4"/>
  <c r="F184" i="4"/>
  <c r="D185" i="4"/>
  <c r="B185" i="4"/>
  <c r="E185" i="4"/>
  <c r="F185" i="4"/>
  <c r="D186" i="4"/>
  <c r="B186" i="4"/>
  <c r="E186" i="4"/>
  <c r="F186" i="4"/>
  <c r="D187" i="4"/>
  <c r="B187" i="4"/>
  <c r="E187" i="4"/>
  <c r="F187" i="4"/>
  <c r="D188" i="4"/>
  <c r="B188" i="4"/>
  <c r="E188" i="4"/>
  <c r="F188" i="4"/>
  <c r="D189" i="4"/>
  <c r="B189" i="4"/>
  <c r="E189" i="4"/>
  <c r="F189" i="4"/>
  <c r="D190" i="4"/>
  <c r="B190" i="4"/>
  <c r="E190" i="4"/>
  <c r="F190" i="4"/>
  <c r="D191" i="4"/>
  <c r="B191" i="4"/>
  <c r="E191" i="4"/>
  <c r="F191" i="4"/>
  <c r="D192" i="4"/>
  <c r="B192" i="4"/>
  <c r="E192" i="4"/>
  <c r="F192" i="4"/>
  <c r="D193" i="4"/>
  <c r="B193" i="4"/>
  <c r="E193" i="4"/>
  <c r="F193" i="4"/>
  <c r="D194" i="4"/>
  <c r="B194" i="4"/>
  <c r="E194" i="4"/>
  <c r="F194" i="4"/>
  <c r="D195" i="4"/>
  <c r="B195" i="4"/>
  <c r="E195" i="4"/>
  <c r="F195" i="4"/>
  <c r="D196" i="4"/>
  <c r="B196" i="4"/>
  <c r="E196" i="4"/>
  <c r="F196" i="4"/>
  <c r="D197" i="4"/>
  <c r="B197" i="4"/>
  <c r="E197" i="4"/>
  <c r="F197" i="4"/>
  <c r="D198" i="4"/>
  <c r="B198" i="4"/>
  <c r="E198" i="4"/>
  <c r="F198" i="4"/>
  <c r="D199" i="4"/>
  <c r="B199" i="4"/>
  <c r="E199" i="4"/>
  <c r="F199" i="4"/>
  <c r="D200" i="4"/>
  <c r="B200" i="4"/>
  <c r="E200" i="4"/>
  <c r="F200" i="4"/>
  <c r="D201" i="4"/>
  <c r="B201" i="4"/>
  <c r="E201" i="4"/>
  <c r="F201" i="4"/>
  <c r="D202" i="4"/>
  <c r="B202" i="4"/>
  <c r="E202" i="4"/>
  <c r="F202" i="4"/>
  <c r="D203" i="4"/>
  <c r="B203" i="4"/>
  <c r="E203" i="4"/>
  <c r="F203" i="4"/>
  <c r="D204" i="4"/>
  <c r="B204" i="4"/>
  <c r="E204" i="4"/>
  <c r="F204" i="4"/>
  <c r="D205" i="4"/>
  <c r="B205" i="4"/>
  <c r="E205" i="4"/>
  <c r="F205" i="4"/>
  <c r="D206" i="4"/>
  <c r="B206" i="4"/>
  <c r="E206" i="4"/>
  <c r="F206" i="4"/>
  <c r="D207" i="4"/>
  <c r="B207" i="4"/>
  <c r="E207" i="4"/>
  <c r="F207" i="4"/>
  <c r="D208" i="4"/>
  <c r="B208" i="4"/>
  <c r="E208" i="4"/>
  <c r="F208" i="4"/>
  <c r="D209" i="4"/>
  <c r="B209" i="4"/>
  <c r="E209" i="4"/>
  <c r="F209" i="4"/>
  <c r="D210" i="4"/>
  <c r="B210" i="4"/>
  <c r="E210" i="4"/>
  <c r="F210" i="4"/>
  <c r="D211" i="4"/>
  <c r="B211" i="4"/>
  <c r="E211" i="4"/>
  <c r="F211" i="4"/>
  <c r="D212" i="4"/>
  <c r="B212" i="4"/>
  <c r="E212" i="4"/>
  <c r="F212" i="4"/>
  <c r="D213" i="4"/>
  <c r="B213" i="4"/>
  <c r="E213" i="4"/>
  <c r="F213" i="4"/>
  <c r="D214" i="4"/>
  <c r="B214" i="4"/>
  <c r="E214" i="4"/>
  <c r="F214" i="4"/>
  <c r="D215" i="4"/>
  <c r="B215" i="4"/>
  <c r="E215" i="4"/>
  <c r="F215" i="4"/>
  <c r="D216" i="4"/>
  <c r="B216" i="4"/>
  <c r="E216" i="4"/>
  <c r="F216" i="4"/>
  <c r="D217" i="4"/>
  <c r="B217" i="4"/>
  <c r="E217" i="4"/>
  <c r="F217" i="4"/>
  <c r="D218" i="4"/>
  <c r="B218" i="4"/>
  <c r="E218" i="4"/>
  <c r="F218" i="4"/>
  <c r="D219" i="4"/>
  <c r="B219" i="4"/>
  <c r="E219" i="4"/>
  <c r="F219" i="4"/>
  <c r="D220" i="4"/>
  <c r="B220" i="4"/>
  <c r="E220" i="4"/>
  <c r="F220" i="4"/>
  <c r="D221" i="4"/>
  <c r="B221" i="4"/>
  <c r="E221" i="4"/>
  <c r="F221" i="4"/>
  <c r="D222" i="4"/>
  <c r="B222" i="4"/>
  <c r="E222" i="4"/>
  <c r="F222" i="4"/>
  <c r="D223" i="4"/>
  <c r="B223" i="4"/>
  <c r="E223" i="4"/>
  <c r="F223" i="4"/>
  <c r="D224" i="4"/>
  <c r="B224" i="4"/>
  <c r="E224" i="4"/>
  <c r="F224" i="4"/>
  <c r="D225" i="4"/>
  <c r="B225" i="4"/>
  <c r="E225" i="4"/>
  <c r="F225" i="4"/>
  <c r="D226" i="4"/>
  <c r="B226" i="4"/>
  <c r="E226" i="4"/>
  <c r="F226" i="4"/>
  <c r="D227" i="4"/>
  <c r="B227" i="4"/>
  <c r="E227" i="4"/>
  <c r="F227" i="4"/>
  <c r="D228" i="4"/>
  <c r="B228" i="4"/>
  <c r="E228" i="4"/>
  <c r="F228" i="4"/>
  <c r="D229" i="4"/>
  <c r="B229" i="4"/>
  <c r="E229" i="4"/>
  <c r="F229" i="4"/>
  <c r="D230" i="4"/>
  <c r="B230" i="4"/>
  <c r="E230" i="4"/>
  <c r="F230" i="4"/>
  <c r="D231" i="4"/>
  <c r="B231" i="4"/>
  <c r="E231" i="4"/>
  <c r="F231" i="4"/>
  <c r="D232" i="4"/>
  <c r="B232" i="4"/>
  <c r="E232" i="4"/>
  <c r="F232" i="4"/>
  <c r="D233" i="4"/>
  <c r="B233" i="4"/>
  <c r="E233" i="4"/>
  <c r="F233" i="4"/>
  <c r="D234" i="4"/>
  <c r="B234" i="4"/>
  <c r="E234" i="4"/>
  <c r="F234" i="4"/>
  <c r="D235" i="4"/>
  <c r="B235" i="4"/>
  <c r="E235" i="4"/>
  <c r="F235" i="4"/>
  <c r="D236" i="4"/>
  <c r="B236" i="4"/>
  <c r="E236" i="4"/>
  <c r="F236" i="4"/>
  <c r="D237" i="4"/>
  <c r="B237" i="4"/>
  <c r="E237" i="4"/>
  <c r="F237" i="4"/>
  <c r="D238" i="4"/>
  <c r="B238" i="4"/>
  <c r="E238" i="4"/>
  <c r="F238" i="4"/>
  <c r="D239" i="4"/>
  <c r="B239" i="4"/>
  <c r="E239" i="4"/>
  <c r="F239" i="4"/>
  <c r="D240" i="4"/>
  <c r="B240" i="4"/>
  <c r="E240" i="4"/>
  <c r="F240" i="4"/>
  <c r="D241" i="4"/>
  <c r="B241" i="4"/>
  <c r="E241" i="4"/>
  <c r="F241" i="4"/>
  <c r="D242" i="4"/>
  <c r="B242" i="4"/>
  <c r="E242" i="4"/>
  <c r="F242" i="4"/>
  <c r="D243" i="4"/>
  <c r="B243" i="4"/>
  <c r="E243" i="4"/>
  <c r="F243" i="4"/>
  <c r="D244" i="4"/>
  <c r="B244" i="4"/>
  <c r="E244" i="4"/>
  <c r="F244" i="4"/>
  <c r="D245" i="4"/>
  <c r="B245" i="4"/>
  <c r="E245" i="4"/>
  <c r="F245" i="4"/>
  <c r="D246" i="4"/>
  <c r="B246" i="4"/>
  <c r="E246" i="4"/>
  <c r="F246" i="4"/>
  <c r="D247" i="4"/>
  <c r="B247" i="4"/>
  <c r="E247" i="4"/>
  <c r="F247" i="4"/>
  <c r="D248" i="4"/>
  <c r="B248" i="4"/>
  <c r="E248" i="4"/>
  <c r="F248" i="4"/>
  <c r="D249" i="4"/>
  <c r="B249" i="4"/>
  <c r="E249" i="4"/>
  <c r="F249" i="4"/>
  <c r="D250" i="4"/>
  <c r="B250" i="4"/>
  <c r="E250" i="4"/>
  <c r="F250" i="4"/>
  <c r="D251" i="4"/>
  <c r="B251" i="4"/>
  <c r="E251" i="4"/>
  <c r="F251" i="4"/>
  <c r="D252" i="4"/>
  <c r="B252" i="4"/>
  <c r="E252" i="4"/>
  <c r="F252" i="4"/>
  <c r="D253" i="4"/>
  <c r="B253" i="4"/>
  <c r="E253" i="4"/>
  <c r="F253" i="4"/>
  <c r="D254" i="4"/>
  <c r="B254" i="4"/>
  <c r="E254" i="4"/>
  <c r="F254" i="4"/>
  <c r="D255" i="4"/>
  <c r="B255" i="4"/>
  <c r="E255" i="4"/>
  <c r="F255" i="4"/>
  <c r="D256" i="4"/>
  <c r="B256" i="4"/>
  <c r="E256" i="4"/>
  <c r="F256" i="4"/>
  <c r="D257" i="4"/>
  <c r="B257" i="4"/>
  <c r="E257" i="4"/>
  <c r="F257" i="4"/>
  <c r="D258" i="4"/>
  <c r="B258" i="4"/>
  <c r="E258" i="4"/>
  <c r="F258" i="4"/>
  <c r="D259" i="4"/>
  <c r="B259" i="4"/>
  <c r="E259" i="4"/>
  <c r="F259" i="4"/>
  <c r="D260" i="4"/>
  <c r="B260" i="4"/>
  <c r="E260" i="4"/>
  <c r="F260" i="4"/>
  <c r="D261" i="4"/>
  <c r="B261" i="4"/>
  <c r="E261" i="4"/>
  <c r="F261" i="4"/>
  <c r="D262" i="4"/>
  <c r="B262" i="4"/>
  <c r="E262" i="4"/>
  <c r="F262" i="4"/>
  <c r="D263" i="4"/>
  <c r="B263" i="4"/>
  <c r="E263" i="4"/>
  <c r="F263" i="4"/>
  <c r="D264" i="4"/>
  <c r="B264" i="4"/>
  <c r="E264" i="4"/>
  <c r="F264" i="4"/>
  <c r="D265" i="4"/>
  <c r="B265" i="4"/>
  <c r="E265" i="4"/>
  <c r="F265" i="4"/>
  <c r="D266" i="4"/>
  <c r="B266" i="4"/>
  <c r="E266" i="4"/>
  <c r="F266" i="4"/>
  <c r="D267" i="4"/>
  <c r="B267" i="4"/>
  <c r="E267" i="4"/>
  <c r="F267" i="4"/>
  <c r="D268" i="4"/>
  <c r="B268" i="4"/>
  <c r="E268" i="4"/>
  <c r="F268" i="4"/>
  <c r="D269" i="4"/>
  <c r="B269" i="4"/>
  <c r="E269" i="4"/>
  <c r="F269" i="4"/>
  <c r="D270" i="4"/>
  <c r="B270" i="4"/>
  <c r="E270" i="4"/>
  <c r="F270" i="4"/>
  <c r="D271" i="4"/>
  <c r="B271" i="4"/>
  <c r="E271" i="4"/>
  <c r="F271" i="4"/>
  <c r="D272" i="4"/>
  <c r="B272" i="4"/>
  <c r="E272" i="4"/>
  <c r="F272" i="4"/>
  <c r="D273" i="4"/>
  <c r="B273" i="4"/>
  <c r="E273" i="4"/>
  <c r="F273" i="4"/>
  <c r="D274" i="4"/>
  <c r="B274" i="4"/>
  <c r="E274" i="4"/>
  <c r="F274" i="4"/>
  <c r="D275" i="4"/>
  <c r="B275" i="4"/>
  <c r="E275" i="4"/>
  <c r="F275" i="4"/>
  <c r="D276" i="4"/>
  <c r="B276" i="4"/>
  <c r="E276" i="4"/>
  <c r="F276" i="4"/>
  <c r="D277" i="4"/>
  <c r="B277" i="4"/>
  <c r="E277" i="4"/>
  <c r="F277" i="4"/>
  <c r="D278" i="4"/>
  <c r="B278" i="4"/>
  <c r="E278" i="4"/>
  <c r="F278" i="4"/>
  <c r="D279" i="4"/>
  <c r="B279" i="4"/>
  <c r="E279" i="4"/>
  <c r="F279" i="4"/>
  <c r="D280" i="4"/>
  <c r="B280" i="4"/>
  <c r="E280" i="4"/>
  <c r="F280" i="4"/>
  <c r="D281" i="4"/>
  <c r="B281" i="4"/>
  <c r="E281" i="4"/>
  <c r="F281" i="4"/>
  <c r="D282" i="4"/>
  <c r="B282" i="4"/>
  <c r="E282" i="4"/>
  <c r="F282" i="4"/>
  <c r="D283" i="4"/>
  <c r="B283" i="4"/>
  <c r="E283" i="4"/>
  <c r="F283" i="4"/>
  <c r="D284" i="4"/>
  <c r="B284" i="4"/>
  <c r="E284" i="4"/>
  <c r="F284" i="4"/>
  <c r="D285" i="4"/>
  <c r="B285" i="4"/>
  <c r="E285" i="4"/>
  <c r="F285" i="4"/>
  <c r="D286" i="4"/>
  <c r="B286" i="4"/>
  <c r="E286" i="4"/>
  <c r="F286" i="4"/>
  <c r="D287" i="4"/>
  <c r="B287" i="4"/>
  <c r="E287" i="4"/>
  <c r="F287" i="4"/>
  <c r="D288" i="4"/>
  <c r="B288" i="4"/>
  <c r="E288" i="4"/>
  <c r="F288" i="4"/>
  <c r="D289" i="4"/>
  <c r="B289" i="4"/>
  <c r="E289" i="4"/>
  <c r="F289" i="4"/>
  <c r="D290" i="4"/>
  <c r="B290" i="4"/>
  <c r="E290" i="4"/>
  <c r="F290" i="4"/>
  <c r="D291" i="4"/>
  <c r="B291" i="4"/>
  <c r="E291" i="4"/>
  <c r="F291" i="4"/>
  <c r="D292" i="4"/>
  <c r="B292" i="4"/>
  <c r="E292" i="4"/>
  <c r="F292" i="4"/>
  <c r="D293" i="4"/>
  <c r="B293" i="4"/>
  <c r="E293" i="4"/>
  <c r="F293" i="4"/>
  <c r="D294" i="4"/>
  <c r="B294" i="4"/>
  <c r="E294" i="4"/>
  <c r="F294" i="4"/>
  <c r="D295" i="4"/>
  <c r="B295" i="4"/>
  <c r="E295" i="4"/>
  <c r="F295" i="4"/>
  <c r="D296" i="4"/>
  <c r="B296" i="4"/>
  <c r="E296" i="4"/>
  <c r="F296" i="4"/>
  <c r="D297" i="4"/>
  <c r="B297" i="4"/>
  <c r="E297" i="4"/>
  <c r="F297" i="4"/>
  <c r="D298" i="4"/>
  <c r="B298" i="4"/>
  <c r="E298" i="4"/>
  <c r="F298" i="4"/>
  <c r="D299" i="4"/>
  <c r="B299" i="4"/>
  <c r="E299" i="4"/>
  <c r="F299" i="4"/>
  <c r="D300" i="4"/>
  <c r="B300" i="4"/>
  <c r="E300" i="4"/>
  <c r="F300" i="4"/>
  <c r="D301" i="4"/>
  <c r="B301" i="4"/>
  <c r="E301" i="4"/>
  <c r="F301" i="4"/>
  <c r="D302" i="4"/>
  <c r="B302" i="4"/>
  <c r="E302" i="4"/>
  <c r="F302" i="4"/>
  <c r="D303" i="4"/>
  <c r="B303" i="4"/>
  <c r="E303" i="4"/>
  <c r="F303" i="4"/>
  <c r="D304" i="4"/>
  <c r="B304" i="4"/>
  <c r="E304" i="4"/>
  <c r="F304" i="4"/>
  <c r="D305" i="4"/>
  <c r="B305" i="4"/>
  <c r="E305" i="4"/>
  <c r="F305" i="4"/>
  <c r="D306" i="4"/>
  <c r="B306" i="4"/>
  <c r="E306" i="4"/>
  <c r="F306" i="4"/>
  <c r="D307" i="4"/>
  <c r="B307" i="4"/>
  <c r="E307" i="4"/>
  <c r="F307" i="4"/>
  <c r="D308" i="4"/>
  <c r="B308" i="4"/>
  <c r="E308" i="4"/>
  <c r="F308" i="4"/>
  <c r="D309" i="4"/>
  <c r="B309" i="4"/>
  <c r="E309" i="4"/>
  <c r="F309" i="4"/>
  <c r="D310" i="4"/>
  <c r="B310" i="4"/>
  <c r="E310" i="4"/>
  <c r="F310" i="4"/>
  <c r="D311" i="4"/>
  <c r="B311" i="4"/>
  <c r="E311" i="4"/>
  <c r="F311" i="4"/>
  <c r="D312" i="4"/>
  <c r="B312" i="4"/>
  <c r="E312" i="4"/>
  <c r="F312" i="4"/>
  <c r="D313" i="4"/>
  <c r="B313" i="4"/>
  <c r="E313" i="4"/>
  <c r="F313" i="4"/>
  <c r="D314" i="4"/>
  <c r="B314" i="4"/>
  <c r="E314" i="4"/>
  <c r="F314" i="4"/>
  <c r="D315" i="4"/>
  <c r="B315" i="4"/>
  <c r="E315" i="4"/>
  <c r="F315" i="4"/>
  <c r="D316" i="4"/>
  <c r="B316" i="4"/>
  <c r="E316" i="4"/>
  <c r="F316" i="4"/>
  <c r="D317" i="4"/>
  <c r="B317" i="4"/>
  <c r="E317" i="4"/>
  <c r="F317" i="4"/>
  <c r="D318" i="4"/>
  <c r="B318" i="4"/>
  <c r="E318" i="4"/>
  <c r="F318" i="4"/>
  <c r="D319" i="4"/>
  <c r="B319" i="4"/>
  <c r="E319" i="4"/>
  <c r="F319" i="4"/>
  <c r="D320" i="4"/>
  <c r="B320" i="4"/>
  <c r="E320" i="4"/>
  <c r="F320" i="4"/>
  <c r="D321" i="4"/>
  <c r="B321" i="4"/>
  <c r="E321" i="4"/>
  <c r="F321" i="4"/>
  <c r="I16" i="4"/>
  <c r="I17" i="4"/>
  <c r="I18" i="4"/>
  <c r="C22" i="4"/>
  <c r="G22" i="4"/>
  <c r="H22" i="4"/>
  <c r="I22" i="4"/>
  <c r="J22" i="4"/>
  <c r="C23" i="4"/>
  <c r="G23" i="4"/>
  <c r="H23" i="4"/>
  <c r="I23" i="4"/>
  <c r="J23" i="4"/>
  <c r="C24" i="4"/>
  <c r="G24" i="4"/>
  <c r="H24" i="4"/>
  <c r="I24" i="4"/>
  <c r="J24" i="4"/>
  <c r="C25" i="4"/>
  <c r="G25" i="4"/>
  <c r="H25" i="4"/>
  <c r="I25" i="4"/>
  <c r="J25" i="4"/>
  <c r="C26" i="4"/>
  <c r="G26" i="4"/>
  <c r="H26" i="4"/>
  <c r="I26" i="4"/>
  <c r="J26" i="4"/>
  <c r="C27" i="4"/>
  <c r="G27" i="4"/>
  <c r="H27" i="4"/>
  <c r="I27" i="4"/>
  <c r="J27" i="4"/>
  <c r="C28" i="4"/>
  <c r="G28" i="4"/>
  <c r="H28" i="4"/>
  <c r="I28" i="4"/>
  <c r="J28" i="4"/>
  <c r="C29" i="4"/>
  <c r="G29" i="4"/>
  <c r="H29" i="4"/>
  <c r="I29" i="4"/>
  <c r="J29" i="4"/>
  <c r="C30" i="4"/>
  <c r="G30" i="4"/>
  <c r="H30" i="4"/>
  <c r="I30" i="4"/>
  <c r="J30" i="4"/>
  <c r="C31" i="4"/>
  <c r="G31" i="4"/>
  <c r="H31" i="4"/>
  <c r="I31" i="4"/>
  <c r="J31" i="4"/>
  <c r="C32" i="4"/>
  <c r="G32" i="4"/>
  <c r="H32" i="4"/>
  <c r="I32" i="4"/>
  <c r="J32" i="4"/>
  <c r="C33" i="4"/>
  <c r="G33" i="4"/>
  <c r="H33" i="4"/>
  <c r="I33" i="4"/>
  <c r="J33" i="4"/>
  <c r="C34" i="4"/>
  <c r="G34" i="4"/>
  <c r="H34" i="4"/>
  <c r="I34" i="4"/>
  <c r="J34" i="4"/>
  <c r="C35" i="4"/>
  <c r="G35" i="4"/>
  <c r="H35" i="4"/>
  <c r="I35" i="4"/>
  <c r="J35" i="4"/>
  <c r="C36" i="4"/>
  <c r="G36" i="4"/>
  <c r="H36" i="4"/>
  <c r="I36" i="4"/>
  <c r="J36" i="4"/>
  <c r="C37" i="4"/>
  <c r="G37" i="4"/>
  <c r="H37" i="4"/>
  <c r="I37" i="4"/>
  <c r="J37" i="4"/>
  <c r="C38" i="4"/>
  <c r="G38" i="4"/>
  <c r="H38" i="4"/>
  <c r="I38" i="4"/>
  <c r="J38" i="4"/>
  <c r="C39" i="4"/>
  <c r="G39" i="4"/>
  <c r="H39" i="4"/>
  <c r="I39" i="4"/>
  <c r="J39" i="4"/>
  <c r="C40" i="4"/>
  <c r="G40" i="4"/>
  <c r="H40" i="4"/>
  <c r="I40" i="4"/>
  <c r="J40" i="4"/>
  <c r="C41" i="4"/>
  <c r="G41" i="4"/>
  <c r="H41" i="4"/>
  <c r="I41" i="4"/>
  <c r="J41" i="4"/>
  <c r="C42" i="4"/>
  <c r="G42" i="4"/>
  <c r="H42" i="4"/>
  <c r="I42" i="4"/>
  <c r="J42" i="4"/>
  <c r="C43" i="4"/>
  <c r="G43" i="4"/>
  <c r="H43" i="4"/>
  <c r="I43" i="4"/>
  <c r="J43" i="4"/>
  <c r="C44" i="4"/>
  <c r="G44" i="4"/>
  <c r="H44" i="4"/>
  <c r="I44" i="4"/>
  <c r="J44" i="4"/>
  <c r="C45" i="4"/>
  <c r="G45" i="4"/>
  <c r="H45" i="4"/>
  <c r="I45" i="4"/>
  <c r="J45" i="4"/>
  <c r="C46" i="4"/>
  <c r="G46" i="4"/>
  <c r="H46" i="4"/>
  <c r="I46" i="4"/>
  <c r="J46" i="4"/>
  <c r="C47" i="4"/>
  <c r="G47" i="4"/>
  <c r="H47" i="4"/>
  <c r="I47" i="4"/>
  <c r="J47" i="4"/>
  <c r="C48" i="4"/>
  <c r="G48" i="4"/>
  <c r="H48" i="4"/>
  <c r="I48" i="4"/>
  <c r="J48" i="4"/>
  <c r="C49" i="4"/>
  <c r="G49" i="4"/>
  <c r="H49" i="4"/>
  <c r="I49" i="4"/>
  <c r="J49" i="4"/>
  <c r="C50" i="4"/>
  <c r="G50" i="4"/>
  <c r="H50" i="4"/>
  <c r="I50" i="4"/>
  <c r="J50" i="4"/>
  <c r="C51" i="4"/>
  <c r="G51" i="4"/>
  <c r="H51" i="4"/>
  <c r="I51" i="4"/>
  <c r="J51" i="4"/>
  <c r="C52" i="4"/>
  <c r="G52" i="4"/>
  <c r="H52" i="4"/>
  <c r="I52" i="4"/>
  <c r="J52" i="4"/>
  <c r="C53" i="4"/>
  <c r="G53" i="4"/>
  <c r="H53" i="4"/>
  <c r="I53" i="4"/>
  <c r="J53" i="4"/>
  <c r="C54" i="4"/>
  <c r="G54" i="4"/>
  <c r="H54" i="4"/>
  <c r="I54" i="4"/>
  <c r="J54" i="4"/>
  <c r="C55" i="4"/>
  <c r="G55" i="4"/>
  <c r="H55" i="4"/>
  <c r="I55" i="4"/>
  <c r="J55" i="4"/>
  <c r="C56" i="4"/>
  <c r="G56" i="4"/>
  <c r="H56" i="4"/>
  <c r="I56" i="4"/>
  <c r="J56" i="4"/>
  <c r="C57" i="4"/>
  <c r="G57" i="4"/>
  <c r="H57" i="4"/>
  <c r="I57" i="4"/>
  <c r="J57" i="4"/>
  <c r="C58" i="4"/>
  <c r="G58" i="4"/>
  <c r="H58" i="4"/>
  <c r="I58" i="4"/>
  <c r="J58" i="4"/>
  <c r="C59" i="4"/>
  <c r="G59" i="4"/>
  <c r="H59" i="4"/>
  <c r="I59" i="4"/>
  <c r="J59" i="4"/>
  <c r="C60" i="4"/>
  <c r="G60" i="4"/>
  <c r="H60" i="4"/>
  <c r="I60" i="4"/>
  <c r="J60" i="4"/>
  <c r="C61" i="4"/>
  <c r="G61" i="4"/>
  <c r="H61" i="4"/>
  <c r="I61" i="4"/>
  <c r="J61" i="4"/>
  <c r="C62" i="4"/>
  <c r="G62" i="4"/>
  <c r="H62" i="4"/>
  <c r="I62" i="4"/>
  <c r="J62" i="4"/>
  <c r="C63" i="4"/>
  <c r="G63" i="4"/>
  <c r="H63" i="4"/>
  <c r="I63" i="4"/>
  <c r="J63" i="4"/>
  <c r="C64" i="4"/>
  <c r="G64" i="4"/>
  <c r="H64" i="4"/>
  <c r="I64" i="4"/>
  <c r="J64" i="4"/>
  <c r="C65" i="4"/>
  <c r="G65" i="4"/>
  <c r="H65" i="4"/>
  <c r="I65" i="4"/>
  <c r="J65" i="4"/>
  <c r="C66" i="4"/>
  <c r="G66" i="4"/>
  <c r="H66" i="4"/>
  <c r="I66" i="4"/>
  <c r="J66" i="4"/>
  <c r="C67" i="4"/>
  <c r="G67" i="4"/>
  <c r="H67" i="4"/>
  <c r="I67" i="4"/>
  <c r="J67" i="4"/>
  <c r="C68" i="4"/>
  <c r="G68" i="4"/>
  <c r="H68" i="4"/>
  <c r="I68" i="4"/>
  <c r="J68" i="4"/>
  <c r="C69" i="4"/>
  <c r="G69" i="4"/>
  <c r="H69" i="4"/>
  <c r="I69" i="4"/>
  <c r="J69" i="4"/>
  <c r="C70" i="4"/>
  <c r="G70" i="4"/>
  <c r="H70" i="4"/>
  <c r="I70" i="4"/>
  <c r="J70" i="4"/>
  <c r="C71" i="4"/>
  <c r="G71" i="4"/>
  <c r="H71" i="4"/>
  <c r="I71" i="4"/>
  <c r="J71" i="4"/>
  <c r="C72" i="4"/>
  <c r="G72" i="4"/>
  <c r="H72" i="4"/>
  <c r="I72" i="4"/>
  <c r="J72" i="4"/>
  <c r="C73" i="4"/>
  <c r="G73" i="4"/>
  <c r="H73" i="4"/>
  <c r="I73" i="4"/>
  <c r="J73" i="4"/>
  <c r="C74" i="4"/>
  <c r="G74" i="4"/>
  <c r="H74" i="4"/>
  <c r="I74" i="4"/>
  <c r="J74" i="4"/>
  <c r="C75" i="4"/>
  <c r="G75" i="4"/>
  <c r="H75" i="4"/>
  <c r="I75" i="4"/>
  <c r="J75" i="4"/>
  <c r="C76" i="4"/>
  <c r="G76" i="4"/>
  <c r="H76" i="4"/>
  <c r="I76" i="4"/>
  <c r="J76" i="4"/>
  <c r="C77" i="4"/>
  <c r="G77" i="4"/>
  <c r="H77" i="4"/>
  <c r="I77" i="4"/>
  <c r="J77" i="4"/>
  <c r="C78" i="4"/>
  <c r="G78" i="4"/>
  <c r="H78" i="4"/>
  <c r="I78" i="4"/>
  <c r="J78" i="4"/>
  <c r="C79" i="4"/>
  <c r="G79" i="4"/>
  <c r="H79" i="4"/>
  <c r="I79" i="4"/>
  <c r="J79" i="4"/>
  <c r="C80" i="4"/>
  <c r="G80" i="4"/>
  <c r="H80" i="4"/>
  <c r="I80" i="4"/>
  <c r="J80" i="4"/>
  <c r="C81" i="4"/>
  <c r="G81" i="4"/>
  <c r="H81" i="4"/>
  <c r="I81" i="4"/>
  <c r="J81" i="4"/>
  <c r="C82" i="4"/>
  <c r="G82" i="4"/>
  <c r="H82" i="4"/>
  <c r="I82" i="4"/>
  <c r="J82" i="4"/>
  <c r="C83" i="4"/>
  <c r="G83" i="4"/>
  <c r="H83" i="4"/>
  <c r="I83" i="4"/>
  <c r="J83" i="4"/>
  <c r="C84" i="4"/>
  <c r="G84" i="4"/>
  <c r="H84" i="4"/>
  <c r="I84" i="4"/>
  <c r="J84" i="4"/>
  <c r="C85" i="4"/>
  <c r="G85" i="4"/>
  <c r="H85" i="4"/>
  <c r="I85" i="4"/>
  <c r="J85" i="4"/>
  <c r="C86" i="4"/>
  <c r="G86" i="4"/>
  <c r="H86" i="4"/>
  <c r="I86" i="4"/>
  <c r="J86" i="4"/>
  <c r="C87" i="4"/>
  <c r="G87" i="4"/>
  <c r="H87" i="4"/>
  <c r="I87" i="4"/>
  <c r="J87" i="4"/>
  <c r="C88" i="4"/>
  <c r="G88" i="4"/>
  <c r="H88" i="4"/>
  <c r="I88" i="4"/>
  <c r="J88" i="4"/>
  <c r="C89" i="4"/>
  <c r="G89" i="4"/>
  <c r="H89" i="4"/>
  <c r="I89" i="4"/>
  <c r="J89" i="4"/>
  <c r="C90" i="4"/>
  <c r="G90" i="4"/>
  <c r="H90" i="4"/>
  <c r="I90" i="4"/>
  <c r="J90" i="4"/>
  <c r="C91" i="4"/>
  <c r="G91" i="4"/>
  <c r="H91" i="4"/>
  <c r="I91" i="4"/>
  <c r="J91" i="4"/>
  <c r="C92" i="4"/>
  <c r="G92" i="4"/>
  <c r="H92" i="4"/>
  <c r="I92" i="4"/>
  <c r="J92" i="4"/>
  <c r="C93" i="4"/>
  <c r="G93" i="4"/>
  <c r="H93" i="4"/>
  <c r="I93" i="4"/>
  <c r="J93" i="4"/>
  <c r="C94" i="4"/>
  <c r="G94" i="4"/>
  <c r="H94" i="4"/>
  <c r="I94" i="4"/>
  <c r="J94" i="4"/>
  <c r="C95" i="4"/>
  <c r="G95" i="4"/>
  <c r="H95" i="4"/>
  <c r="I95" i="4"/>
  <c r="J95" i="4"/>
  <c r="C96" i="4"/>
  <c r="G96" i="4"/>
  <c r="H96" i="4"/>
  <c r="I96" i="4"/>
  <c r="J96" i="4"/>
  <c r="C97" i="4"/>
  <c r="G97" i="4"/>
  <c r="H97" i="4"/>
  <c r="I97" i="4"/>
  <c r="J97" i="4"/>
  <c r="C98" i="4"/>
  <c r="G98" i="4"/>
  <c r="H98" i="4"/>
  <c r="I98" i="4"/>
  <c r="J98" i="4"/>
  <c r="C99" i="4"/>
  <c r="G99" i="4"/>
  <c r="H99" i="4"/>
  <c r="I99" i="4"/>
  <c r="J99" i="4"/>
  <c r="C100" i="4"/>
  <c r="G100" i="4"/>
  <c r="H100" i="4"/>
  <c r="I100" i="4"/>
  <c r="J100" i="4"/>
  <c r="C101" i="4"/>
  <c r="G101" i="4"/>
  <c r="H101" i="4"/>
  <c r="I101" i="4"/>
  <c r="J101" i="4"/>
  <c r="C102" i="4"/>
  <c r="G102" i="4"/>
  <c r="H102" i="4"/>
  <c r="I102" i="4"/>
  <c r="J102" i="4"/>
  <c r="C103" i="4"/>
  <c r="G103" i="4"/>
  <c r="H103" i="4"/>
  <c r="I103" i="4"/>
  <c r="J103" i="4"/>
  <c r="C104" i="4"/>
  <c r="G104" i="4"/>
  <c r="H104" i="4"/>
  <c r="I104" i="4"/>
  <c r="J104" i="4"/>
  <c r="C105" i="4"/>
  <c r="G105" i="4"/>
  <c r="H105" i="4"/>
  <c r="I105" i="4"/>
  <c r="J105" i="4"/>
  <c r="C106" i="4"/>
  <c r="G106" i="4"/>
  <c r="H106" i="4"/>
  <c r="I106" i="4"/>
  <c r="J106" i="4"/>
  <c r="C107" i="4"/>
  <c r="G107" i="4"/>
  <c r="H107" i="4"/>
  <c r="I107" i="4"/>
  <c r="J107" i="4"/>
  <c r="C108" i="4"/>
  <c r="G108" i="4"/>
  <c r="H108" i="4"/>
  <c r="I108" i="4"/>
  <c r="J108" i="4"/>
  <c r="C109" i="4"/>
  <c r="G109" i="4"/>
  <c r="H109" i="4"/>
  <c r="I109" i="4"/>
  <c r="J109" i="4"/>
  <c r="C110" i="4"/>
  <c r="G110" i="4"/>
  <c r="H110" i="4"/>
  <c r="I110" i="4"/>
  <c r="J110" i="4"/>
  <c r="C111" i="4"/>
  <c r="G111" i="4"/>
  <c r="H111" i="4"/>
  <c r="I111" i="4"/>
  <c r="J111" i="4"/>
  <c r="C112" i="4"/>
  <c r="G112" i="4"/>
  <c r="H112" i="4"/>
  <c r="I112" i="4"/>
  <c r="J112" i="4"/>
  <c r="C113" i="4"/>
  <c r="G113" i="4"/>
  <c r="H113" i="4"/>
  <c r="I113" i="4"/>
  <c r="J113" i="4"/>
  <c r="C114" i="4"/>
  <c r="G114" i="4"/>
  <c r="H114" i="4"/>
  <c r="I114" i="4"/>
  <c r="J114" i="4"/>
  <c r="C115" i="4"/>
  <c r="G115" i="4"/>
  <c r="H115" i="4"/>
  <c r="I115" i="4"/>
  <c r="J115" i="4"/>
  <c r="C116" i="4"/>
  <c r="G116" i="4"/>
  <c r="H116" i="4"/>
  <c r="I116" i="4"/>
  <c r="J116" i="4"/>
  <c r="C117" i="4"/>
  <c r="G117" i="4"/>
  <c r="H117" i="4"/>
  <c r="I117" i="4"/>
  <c r="J117" i="4"/>
  <c r="C118" i="4"/>
  <c r="G118" i="4"/>
  <c r="H118" i="4"/>
  <c r="I118" i="4"/>
  <c r="J118" i="4"/>
  <c r="C119" i="4"/>
  <c r="G119" i="4"/>
  <c r="H119" i="4"/>
  <c r="I119" i="4"/>
  <c r="J119" i="4"/>
  <c r="C120" i="4"/>
  <c r="G120" i="4"/>
  <c r="H120" i="4"/>
  <c r="I120" i="4"/>
  <c r="J120" i="4"/>
  <c r="C121" i="4"/>
  <c r="G121" i="4"/>
  <c r="H121" i="4"/>
  <c r="I121" i="4"/>
  <c r="J121" i="4"/>
  <c r="C122" i="4"/>
  <c r="G122" i="4"/>
  <c r="H122" i="4"/>
  <c r="I122" i="4"/>
  <c r="J122" i="4"/>
  <c r="C123" i="4"/>
  <c r="G123" i="4"/>
  <c r="H123" i="4"/>
  <c r="I123" i="4"/>
  <c r="J123" i="4"/>
  <c r="C124" i="4"/>
  <c r="G124" i="4"/>
  <c r="H124" i="4"/>
  <c r="I124" i="4"/>
  <c r="J124" i="4"/>
  <c r="C125" i="4"/>
  <c r="G125" i="4"/>
  <c r="H125" i="4"/>
  <c r="I125" i="4"/>
  <c r="J125" i="4"/>
  <c r="C126" i="4"/>
  <c r="G126" i="4"/>
  <c r="H126" i="4"/>
  <c r="I126" i="4"/>
  <c r="J126" i="4"/>
  <c r="C127" i="4"/>
  <c r="G127" i="4"/>
  <c r="H127" i="4"/>
  <c r="I127" i="4"/>
  <c r="J127" i="4"/>
  <c r="C128" i="4"/>
  <c r="G128" i="4"/>
  <c r="H128" i="4"/>
  <c r="I128" i="4"/>
  <c r="J128" i="4"/>
  <c r="C129" i="4"/>
  <c r="G129" i="4"/>
  <c r="H129" i="4"/>
  <c r="I129" i="4"/>
  <c r="J129" i="4"/>
  <c r="C130" i="4"/>
  <c r="G130" i="4"/>
  <c r="H130" i="4"/>
  <c r="I130" i="4"/>
  <c r="J130" i="4"/>
  <c r="C131" i="4"/>
  <c r="G131" i="4"/>
  <c r="H131" i="4"/>
  <c r="I131" i="4"/>
  <c r="J131" i="4"/>
  <c r="C132" i="4"/>
  <c r="G132" i="4"/>
  <c r="H132" i="4"/>
  <c r="I132" i="4"/>
  <c r="J132" i="4"/>
  <c r="C133" i="4"/>
  <c r="G133" i="4"/>
  <c r="H133" i="4"/>
  <c r="I133" i="4"/>
  <c r="J133" i="4"/>
  <c r="C134" i="4"/>
  <c r="G134" i="4"/>
  <c r="H134" i="4"/>
  <c r="I134" i="4"/>
  <c r="J134" i="4"/>
  <c r="C135" i="4"/>
  <c r="G135" i="4"/>
  <c r="H135" i="4"/>
  <c r="I135" i="4"/>
  <c r="J135" i="4"/>
  <c r="C136" i="4"/>
  <c r="G136" i="4"/>
  <c r="H136" i="4"/>
  <c r="I136" i="4"/>
  <c r="J136" i="4"/>
  <c r="C137" i="4"/>
  <c r="G137" i="4"/>
  <c r="H137" i="4"/>
  <c r="I137" i="4"/>
  <c r="J137" i="4"/>
  <c r="C138" i="4"/>
  <c r="G138" i="4"/>
  <c r="H138" i="4"/>
  <c r="I138" i="4"/>
  <c r="J138" i="4"/>
  <c r="C139" i="4"/>
  <c r="G139" i="4"/>
  <c r="H139" i="4"/>
  <c r="I139" i="4"/>
  <c r="J139" i="4"/>
  <c r="C140" i="4"/>
  <c r="G140" i="4"/>
  <c r="H140" i="4"/>
  <c r="I140" i="4"/>
  <c r="J140" i="4"/>
  <c r="C141" i="4"/>
  <c r="G141" i="4"/>
  <c r="H141" i="4"/>
  <c r="I141" i="4"/>
  <c r="J141" i="4"/>
  <c r="C142" i="4"/>
  <c r="G142" i="4"/>
  <c r="H142" i="4"/>
  <c r="I142" i="4"/>
  <c r="J142" i="4"/>
  <c r="C143" i="4"/>
  <c r="G143" i="4"/>
  <c r="H143" i="4"/>
  <c r="I143" i="4"/>
  <c r="J143" i="4"/>
  <c r="C144" i="4"/>
  <c r="G144" i="4"/>
  <c r="H144" i="4"/>
  <c r="I144" i="4"/>
  <c r="J144" i="4"/>
  <c r="C145" i="4"/>
  <c r="G145" i="4"/>
  <c r="H145" i="4"/>
  <c r="I145" i="4"/>
  <c r="J145" i="4"/>
  <c r="C146" i="4"/>
  <c r="G146" i="4"/>
  <c r="H146" i="4"/>
  <c r="I146" i="4"/>
  <c r="J146" i="4"/>
  <c r="C147" i="4"/>
  <c r="G147" i="4"/>
  <c r="H147" i="4"/>
  <c r="I147" i="4"/>
  <c r="J147" i="4"/>
  <c r="C148" i="4"/>
  <c r="G148" i="4"/>
  <c r="H148" i="4"/>
  <c r="I148" i="4"/>
  <c r="J148" i="4"/>
  <c r="C149" i="4"/>
  <c r="G149" i="4"/>
  <c r="H149" i="4"/>
  <c r="I149" i="4"/>
  <c r="J149" i="4"/>
  <c r="C150" i="4"/>
  <c r="G150" i="4"/>
  <c r="H150" i="4"/>
  <c r="I150" i="4"/>
  <c r="J150" i="4"/>
  <c r="C151" i="4"/>
  <c r="G151" i="4"/>
  <c r="H151" i="4"/>
  <c r="I151" i="4"/>
  <c r="J151" i="4"/>
  <c r="C152" i="4"/>
  <c r="G152" i="4"/>
  <c r="H152" i="4"/>
  <c r="I152" i="4"/>
  <c r="J152" i="4"/>
  <c r="C153" i="4"/>
  <c r="G153" i="4"/>
  <c r="H153" i="4"/>
  <c r="I153" i="4"/>
  <c r="J153" i="4"/>
  <c r="C154" i="4"/>
  <c r="G154" i="4"/>
  <c r="H154" i="4"/>
  <c r="I154" i="4"/>
  <c r="J154" i="4"/>
  <c r="C155" i="4"/>
  <c r="G155" i="4"/>
  <c r="H155" i="4"/>
  <c r="I155" i="4"/>
  <c r="J155" i="4"/>
  <c r="C156" i="4"/>
  <c r="G156" i="4"/>
  <c r="H156" i="4"/>
  <c r="I156" i="4"/>
  <c r="J156" i="4"/>
  <c r="C157" i="4"/>
  <c r="G157" i="4"/>
  <c r="H157" i="4"/>
  <c r="I157" i="4"/>
  <c r="J157" i="4"/>
  <c r="C158" i="4"/>
  <c r="G158" i="4"/>
  <c r="H158" i="4"/>
  <c r="I158" i="4"/>
  <c r="J158" i="4"/>
  <c r="C159" i="4"/>
  <c r="G159" i="4"/>
  <c r="H159" i="4"/>
  <c r="I159" i="4"/>
  <c r="J159" i="4"/>
  <c r="C160" i="4"/>
  <c r="G160" i="4"/>
  <c r="H160" i="4"/>
  <c r="I160" i="4"/>
  <c r="J160" i="4"/>
  <c r="C161" i="4"/>
  <c r="G161" i="4"/>
  <c r="H161" i="4"/>
  <c r="I161" i="4"/>
  <c r="J161" i="4"/>
  <c r="C162" i="4"/>
  <c r="G162" i="4"/>
  <c r="H162" i="4"/>
  <c r="I162" i="4"/>
  <c r="J162" i="4"/>
  <c r="C163" i="4"/>
  <c r="G163" i="4"/>
  <c r="H163" i="4"/>
  <c r="I163" i="4"/>
  <c r="J163" i="4"/>
  <c r="C164" i="4"/>
  <c r="G164" i="4"/>
  <c r="H164" i="4"/>
  <c r="I164" i="4"/>
  <c r="J164" i="4"/>
  <c r="C165" i="4"/>
  <c r="G165" i="4"/>
  <c r="H165" i="4"/>
  <c r="I165" i="4"/>
  <c r="J165" i="4"/>
  <c r="C166" i="4"/>
  <c r="G166" i="4"/>
  <c r="H166" i="4"/>
  <c r="I166" i="4"/>
  <c r="J166" i="4"/>
  <c r="C167" i="4"/>
  <c r="G167" i="4"/>
  <c r="H167" i="4"/>
  <c r="I167" i="4"/>
  <c r="J167" i="4"/>
  <c r="C168" i="4"/>
  <c r="G168" i="4"/>
  <c r="H168" i="4"/>
  <c r="I168" i="4"/>
  <c r="J168" i="4"/>
  <c r="C169" i="4"/>
  <c r="G169" i="4"/>
  <c r="H169" i="4"/>
  <c r="I169" i="4"/>
  <c r="J169" i="4"/>
  <c r="C170" i="4"/>
  <c r="G170" i="4"/>
  <c r="H170" i="4"/>
  <c r="I170" i="4"/>
  <c r="J170" i="4"/>
  <c r="C171" i="4"/>
  <c r="G171" i="4"/>
  <c r="H171" i="4"/>
  <c r="I171" i="4"/>
  <c r="J171" i="4"/>
  <c r="C172" i="4"/>
  <c r="G172" i="4"/>
  <c r="H172" i="4"/>
  <c r="I172" i="4"/>
  <c r="J172" i="4"/>
  <c r="C173" i="4"/>
  <c r="G173" i="4"/>
  <c r="H173" i="4"/>
  <c r="I173" i="4"/>
  <c r="J173" i="4"/>
  <c r="C174" i="4"/>
  <c r="G174" i="4"/>
  <c r="H174" i="4"/>
  <c r="I174" i="4"/>
  <c r="J174" i="4"/>
  <c r="C175" i="4"/>
  <c r="G175" i="4"/>
  <c r="H175" i="4"/>
  <c r="I175" i="4"/>
  <c r="J175" i="4"/>
  <c r="C176" i="4"/>
  <c r="G176" i="4"/>
  <c r="H176" i="4"/>
  <c r="I176" i="4"/>
  <c r="J176" i="4"/>
  <c r="C177" i="4"/>
  <c r="G177" i="4"/>
  <c r="H177" i="4"/>
  <c r="I177" i="4"/>
  <c r="J177" i="4"/>
  <c r="C178" i="4"/>
  <c r="G178" i="4"/>
  <c r="H178" i="4"/>
  <c r="I178" i="4"/>
  <c r="J178" i="4"/>
  <c r="C179" i="4"/>
  <c r="G179" i="4"/>
  <c r="H179" i="4"/>
  <c r="I179" i="4"/>
  <c r="J179" i="4"/>
  <c r="C180" i="4"/>
  <c r="G180" i="4"/>
  <c r="H180" i="4"/>
  <c r="I180" i="4"/>
  <c r="J180" i="4"/>
  <c r="C181" i="4"/>
  <c r="G181" i="4"/>
  <c r="H181" i="4"/>
  <c r="I181" i="4"/>
  <c r="J181" i="4"/>
  <c r="C182" i="4"/>
  <c r="G182" i="4"/>
  <c r="H182" i="4"/>
  <c r="I182" i="4"/>
  <c r="J182" i="4"/>
  <c r="C183" i="4"/>
  <c r="G183" i="4"/>
  <c r="H183" i="4"/>
  <c r="I183" i="4"/>
  <c r="J183" i="4"/>
  <c r="C184" i="4"/>
  <c r="G184" i="4"/>
  <c r="H184" i="4"/>
  <c r="I184" i="4"/>
  <c r="J184" i="4"/>
  <c r="C185" i="4"/>
  <c r="G185" i="4"/>
  <c r="H185" i="4"/>
  <c r="I185" i="4"/>
  <c r="J185" i="4"/>
  <c r="C186" i="4"/>
  <c r="G186" i="4"/>
  <c r="H186" i="4"/>
  <c r="I186" i="4"/>
  <c r="J186" i="4"/>
  <c r="C187" i="4"/>
  <c r="G187" i="4"/>
  <c r="H187" i="4"/>
  <c r="I187" i="4"/>
  <c r="J187" i="4"/>
  <c r="C188" i="4"/>
  <c r="G188" i="4"/>
  <c r="H188" i="4"/>
  <c r="I188" i="4"/>
  <c r="J188" i="4"/>
  <c r="C189" i="4"/>
  <c r="G189" i="4"/>
  <c r="H189" i="4"/>
  <c r="I189" i="4"/>
  <c r="J189" i="4"/>
  <c r="C190" i="4"/>
  <c r="G190" i="4"/>
  <c r="H190" i="4"/>
  <c r="I190" i="4"/>
  <c r="J190" i="4"/>
  <c r="C191" i="4"/>
  <c r="G191" i="4"/>
  <c r="H191" i="4"/>
  <c r="I191" i="4"/>
  <c r="J191" i="4"/>
  <c r="C192" i="4"/>
  <c r="G192" i="4"/>
  <c r="H192" i="4"/>
  <c r="I192" i="4"/>
  <c r="J192" i="4"/>
  <c r="C193" i="4"/>
  <c r="G193" i="4"/>
  <c r="H193" i="4"/>
  <c r="I193" i="4"/>
  <c r="J193" i="4"/>
  <c r="C194" i="4"/>
  <c r="G194" i="4"/>
  <c r="H194" i="4"/>
  <c r="I194" i="4"/>
  <c r="J194" i="4"/>
  <c r="C195" i="4"/>
  <c r="G195" i="4"/>
  <c r="H195" i="4"/>
  <c r="I195" i="4"/>
  <c r="J195" i="4"/>
  <c r="C196" i="4"/>
  <c r="G196" i="4"/>
  <c r="H196" i="4"/>
  <c r="I196" i="4"/>
  <c r="J196" i="4"/>
  <c r="C197" i="4"/>
  <c r="G197" i="4"/>
  <c r="H197" i="4"/>
  <c r="I197" i="4"/>
  <c r="J197" i="4"/>
  <c r="C198" i="4"/>
  <c r="G198" i="4"/>
  <c r="H198" i="4"/>
  <c r="I198" i="4"/>
  <c r="J198" i="4"/>
  <c r="C199" i="4"/>
  <c r="G199" i="4"/>
  <c r="H199" i="4"/>
  <c r="I199" i="4"/>
  <c r="J199" i="4"/>
  <c r="C200" i="4"/>
  <c r="G200" i="4"/>
  <c r="H200" i="4"/>
  <c r="I200" i="4"/>
  <c r="J200" i="4"/>
  <c r="C201" i="4"/>
  <c r="G201" i="4"/>
  <c r="H201" i="4"/>
  <c r="I201" i="4"/>
  <c r="J201" i="4"/>
  <c r="C202" i="4"/>
  <c r="G202" i="4"/>
  <c r="H202" i="4"/>
  <c r="I202" i="4"/>
  <c r="J202" i="4"/>
  <c r="C203" i="4"/>
  <c r="G203" i="4"/>
  <c r="H203" i="4"/>
  <c r="I203" i="4"/>
  <c r="J203" i="4"/>
  <c r="C204" i="4"/>
  <c r="G204" i="4"/>
  <c r="H204" i="4"/>
  <c r="I204" i="4"/>
  <c r="J204" i="4"/>
  <c r="C205" i="4"/>
  <c r="G205" i="4"/>
  <c r="H205" i="4"/>
  <c r="I205" i="4"/>
  <c r="J205" i="4"/>
  <c r="C206" i="4"/>
  <c r="G206" i="4"/>
  <c r="H206" i="4"/>
  <c r="I206" i="4"/>
  <c r="J206" i="4"/>
  <c r="C207" i="4"/>
  <c r="G207" i="4"/>
  <c r="H207" i="4"/>
  <c r="I207" i="4"/>
  <c r="J207" i="4"/>
  <c r="C208" i="4"/>
  <c r="G208" i="4"/>
  <c r="H208" i="4"/>
  <c r="I208" i="4"/>
  <c r="J208" i="4"/>
  <c r="C209" i="4"/>
  <c r="G209" i="4"/>
  <c r="H209" i="4"/>
  <c r="I209" i="4"/>
  <c r="J209" i="4"/>
  <c r="C210" i="4"/>
  <c r="G210" i="4"/>
  <c r="H210" i="4"/>
  <c r="I210" i="4"/>
  <c r="J210" i="4"/>
  <c r="C211" i="4"/>
  <c r="G211" i="4"/>
  <c r="H211" i="4"/>
  <c r="I211" i="4"/>
  <c r="J211" i="4"/>
  <c r="C212" i="4"/>
  <c r="G212" i="4"/>
  <c r="H212" i="4"/>
  <c r="I212" i="4"/>
  <c r="J212" i="4"/>
  <c r="C213" i="4"/>
  <c r="G213" i="4"/>
  <c r="H213" i="4"/>
  <c r="I213" i="4"/>
  <c r="J213" i="4"/>
  <c r="C214" i="4"/>
  <c r="G214" i="4"/>
  <c r="H214" i="4"/>
  <c r="I214" i="4"/>
  <c r="J214" i="4"/>
  <c r="C215" i="4"/>
  <c r="G215" i="4"/>
  <c r="H215" i="4"/>
  <c r="I215" i="4"/>
  <c r="J215" i="4"/>
  <c r="C216" i="4"/>
  <c r="G216" i="4"/>
  <c r="H216" i="4"/>
  <c r="I216" i="4"/>
  <c r="J216" i="4"/>
  <c r="C217" i="4"/>
  <c r="G217" i="4"/>
  <c r="H217" i="4"/>
  <c r="I217" i="4"/>
  <c r="J217" i="4"/>
  <c r="C218" i="4"/>
  <c r="G218" i="4"/>
  <c r="H218" i="4"/>
  <c r="I218" i="4"/>
  <c r="J218" i="4"/>
  <c r="C219" i="4"/>
  <c r="G219" i="4"/>
  <c r="H219" i="4"/>
  <c r="I219" i="4"/>
  <c r="J219" i="4"/>
  <c r="C220" i="4"/>
  <c r="G220" i="4"/>
  <c r="H220" i="4"/>
  <c r="I220" i="4"/>
  <c r="J220" i="4"/>
  <c r="C221" i="4"/>
  <c r="G221" i="4"/>
  <c r="H221" i="4"/>
  <c r="I221" i="4"/>
  <c r="J221" i="4"/>
  <c r="C222" i="4"/>
  <c r="G222" i="4"/>
  <c r="H222" i="4"/>
  <c r="I222" i="4"/>
  <c r="J222" i="4"/>
  <c r="C223" i="4"/>
  <c r="G223" i="4"/>
  <c r="H223" i="4"/>
  <c r="I223" i="4"/>
  <c r="J223" i="4"/>
  <c r="C224" i="4"/>
  <c r="G224" i="4"/>
  <c r="H224" i="4"/>
  <c r="I224" i="4"/>
  <c r="J224" i="4"/>
  <c r="C225" i="4"/>
  <c r="G225" i="4"/>
  <c r="H225" i="4"/>
  <c r="I225" i="4"/>
  <c r="J225" i="4"/>
  <c r="C226" i="4"/>
  <c r="G226" i="4"/>
  <c r="H226" i="4"/>
  <c r="I226" i="4"/>
  <c r="J226" i="4"/>
  <c r="C227" i="4"/>
  <c r="G227" i="4"/>
  <c r="H227" i="4"/>
  <c r="I227" i="4"/>
  <c r="J227" i="4"/>
  <c r="C228" i="4"/>
  <c r="G228" i="4"/>
  <c r="H228" i="4"/>
  <c r="I228" i="4"/>
  <c r="J228" i="4"/>
  <c r="C229" i="4"/>
  <c r="G229" i="4"/>
  <c r="H229" i="4"/>
  <c r="I229" i="4"/>
  <c r="J229" i="4"/>
  <c r="C230" i="4"/>
  <c r="G230" i="4"/>
  <c r="H230" i="4"/>
  <c r="I230" i="4"/>
  <c r="J230" i="4"/>
  <c r="C231" i="4"/>
  <c r="G231" i="4"/>
  <c r="H231" i="4"/>
  <c r="I231" i="4"/>
  <c r="J231" i="4"/>
  <c r="C232" i="4"/>
  <c r="G232" i="4"/>
  <c r="H232" i="4"/>
  <c r="I232" i="4"/>
  <c r="J232" i="4"/>
  <c r="C233" i="4"/>
  <c r="G233" i="4"/>
  <c r="H233" i="4"/>
  <c r="I233" i="4"/>
  <c r="J233" i="4"/>
  <c r="C234" i="4"/>
  <c r="G234" i="4"/>
  <c r="H234" i="4"/>
  <c r="I234" i="4"/>
  <c r="J234" i="4"/>
  <c r="C235" i="4"/>
  <c r="G235" i="4"/>
  <c r="H235" i="4"/>
  <c r="I235" i="4"/>
  <c r="J235" i="4"/>
  <c r="C236" i="4"/>
  <c r="G236" i="4"/>
  <c r="H236" i="4"/>
  <c r="I236" i="4"/>
  <c r="J236" i="4"/>
  <c r="C237" i="4"/>
  <c r="G237" i="4"/>
  <c r="H237" i="4"/>
  <c r="I237" i="4"/>
  <c r="J237" i="4"/>
  <c r="C238" i="4"/>
  <c r="G238" i="4"/>
  <c r="H238" i="4"/>
  <c r="I238" i="4"/>
  <c r="J238" i="4"/>
  <c r="C239" i="4"/>
  <c r="G239" i="4"/>
  <c r="H239" i="4"/>
  <c r="I239" i="4"/>
  <c r="J239" i="4"/>
  <c r="C240" i="4"/>
  <c r="G240" i="4"/>
  <c r="H240" i="4"/>
  <c r="I240" i="4"/>
  <c r="J240" i="4"/>
  <c r="C241" i="4"/>
  <c r="G241" i="4"/>
  <c r="H241" i="4"/>
  <c r="I241" i="4"/>
  <c r="J241" i="4"/>
  <c r="C242" i="4"/>
  <c r="G242" i="4"/>
  <c r="H242" i="4"/>
  <c r="I242" i="4"/>
  <c r="J242" i="4"/>
  <c r="C243" i="4"/>
  <c r="G243" i="4"/>
  <c r="H243" i="4"/>
  <c r="I243" i="4"/>
  <c r="J243" i="4"/>
  <c r="C244" i="4"/>
  <c r="G244" i="4"/>
  <c r="H244" i="4"/>
  <c r="I244" i="4"/>
  <c r="J244" i="4"/>
  <c r="C245" i="4"/>
  <c r="G245" i="4"/>
  <c r="H245" i="4"/>
  <c r="I245" i="4"/>
  <c r="J245" i="4"/>
  <c r="C246" i="4"/>
  <c r="G246" i="4"/>
  <c r="H246" i="4"/>
  <c r="I246" i="4"/>
  <c r="J246" i="4"/>
  <c r="C247" i="4"/>
  <c r="G247" i="4"/>
  <c r="H247" i="4"/>
  <c r="I247" i="4"/>
  <c r="J247" i="4"/>
  <c r="C248" i="4"/>
  <c r="G248" i="4"/>
  <c r="H248" i="4"/>
  <c r="I248" i="4"/>
  <c r="J248" i="4"/>
  <c r="C249" i="4"/>
  <c r="G249" i="4"/>
  <c r="H249" i="4"/>
  <c r="I249" i="4"/>
  <c r="J249" i="4"/>
  <c r="C250" i="4"/>
  <c r="G250" i="4"/>
  <c r="H250" i="4"/>
  <c r="I250" i="4"/>
  <c r="J250" i="4"/>
  <c r="C251" i="4"/>
  <c r="G251" i="4"/>
  <c r="H251" i="4"/>
  <c r="I251" i="4"/>
  <c r="J251" i="4"/>
  <c r="C252" i="4"/>
  <c r="G252" i="4"/>
  <c r="H252" i="4"/>
  <c r="I252" i="4"/>
  <c r="J252" i="4"/>
  <c r="C253" i="4"/>
  <c r="G253" i="4"/>
  <c r="H253" i="4"/>
  <c r="I253" i="4"/>
  <c r="J253" i="4"/>
  <c r="C254" i="4"/>
  <c r="G254" i="4"/>
  <c r="H254" i="4"/>
  <c r="I254" i="4"/>
  <c r="J254" i="4"/>
  <c r="C255" i="4"/>
  <c r="G255" i="4"/>
  <c r="H255" i="4"/>
  <c r="I255" i="4"/>
  <c r="J255" i="4"/>
  <c r="C256" i="4"/>
  <c r="G256" i="4"/>
  <c r="H256" i="4"/>
  <c r="I256" i="4"/>
  <c r="J256" i="4"/>
  <c r="C257" i="4"/>
  <c r="G257" i="4"/>
  <c r="H257" i="4"/>
  <c r="I257" i="4"/>
  <c r="J257" i="4"/>
  <c r="C258" i="4"/>
  <c r="G258" i="4"/>
  <c r="H258" i="4"/>
  <c r="I258" i="4"/>
  <c r="J258" i="4"/>
  <c r="C259" i="4"/>
  <c r="G259" i="4"/>
  <c r="H259" i="4"/>
  <c r="I259" i="4"/>
  <c r="J259" i="4"/>
  <c r="C260" i="4"/>
  <c r="G260" i="4"/>
  <c r="H260" i="4"/>
  <c r="I260" i="4"/>
  <c r="J260" i="4"/>
  <c r="C261" i="4"/>
  <c r="G261" i="4"/>
  <c r="H261" i="4"/>
  <c r="I261" i="4"/>
  <c r="J261" i="4"/>
  <c r="C262" i="4"/>
  <c r="G262" i="4"/>
  <c r="H262" i="4"/>
  <c r="I262" i="4"/>
  <c r="J262" i="4"/>
  <c r="C263" i="4"/>
  <c r="G263" i="4"/>
  <c r="H263" i="4"/>
  <c r="I263" i="4"/>
  <c r="J263" i="4"/>
  <c r="C264" i="4"/>
  <c r="G264" i="4"/>
  <c r="H264" i="4"/>
  <c r="I264" i="4"/>
  <c r="J264" i="4"/>
  <c r="C265" i="4"/>
  <c r="G265" i="4"/>
  <c r="H265" i="4"/>
  <c r="I265" i="4"/>
  <c r="J265" i="4"/>
  <c r="C266" i="4"/>
  <c r="G266" i="4"/>
  <c r="H266" i="4"/>
  <c r="I266" i="4"/>
  <c r="J266" i="4"/>
  <c r="C267" i="4"/>
  <c r="G267" i="4"/>
  <c r="H267" i="4"/>
  <c r="I267" i="4"/>
  <c r="J267" i="4"/>
  <c r="C268" i="4"/>
  <c r="G268" i="4"/>
  <c r="H268" i="4"/>
  <c r="I268" i="4"/>
  <c r="J268" i="4"/>
  <c r="C269" i="4"/>
  <c r="G269" i="4"/>
  <c r="H269" i="4"/>
  <c r="I269" i="4"/>
  <c r="J269" i="4"/>
  <c r="C270" i="4"/>
  <c r="G270" i="4"/>
  <c r="H270" i="4"/>
  <c r="I270" i="4"/>
  <c r="J270" i="4"/>
  <c r="C271" i="4"/>
  <c r="G271" i="4"/>
  <c r="H271" i="4"/>
  <c r="I271" i="4"/>
  <c r="J271" i="4"/>
  <c r="C272" i="4"/>
  <c r="G272" i="4"/>
  <c r="H272" i="4"/>
  <c r="I272" i="4"/>
  <c r="J272" i="4"/>
  <c r="C273" i="4"/>
  <c r="G273" i="4"/>
  <c r="H273" i="4"/>
  <c r="I273" i="4"/>
  <c r="J273" i="4"/>
  <c r="C274" i="4"/>
  <c r="G274" i="4"/>
  <c r="H274" i="4"/>
  <c r="I274" i="4"/>
  <c r="J274" i="4"/>
  <c r="C275" i="4"/>
  <c r="G275" i="4"/>
  <c r="H275" i="4"/>
  <c r="I275" i="4"/>
  <c r="J275" i="4"/>
  <c r="C276" i="4"/>
  <c r="G276" i="4"/>
  <c r="H276" i="4"/>
  <c r="I276" i="4"/>
  <c r="J276" i="4"/>
  <c r="C277" i="4"/>
  <c r="G277" i="4"/>
  <c r="H277" i="4"/>
  <c r="I277" i="4"/>
  <c r="J277" i="4"/>
  <c r="C278" i="4"/>
  <c r="G278" i="4"/>
  <c r="H278" i="4"/>
  <c r="I278" i="4"/>
  <c r="J278" i="4"/>
  <c r="C279" i="4"/>
  <c r="G279" i="4"/>
  <c r="H279" i="4"/>
  <c r="I279" i="4"/>
  <c r="J279" i="4"/>
  <c r="C280" i="4"/>
  <c r="G280" i="4"/>
  <c r="H280" i="4"/>
  <c r="I280" i="4"/>
  <c r="J280" i="4"/>
  <c r="C281" i="4"/>
  <c r="G281" i="4"/>
  <c r="H281" i="4"/>
  <c r="I281" i="4"/>
  <c r="J281" i="4"/>
  <c r="C282" i="4"/>
  <c r="G282" i="4"/>
  <c r="H282" i="4"/>
  <c r="I282" i="4"/>
  <c r="J282" i="4"/>
  <c r="C283" i="4"/>
  <c r="G283" i="4"/>
  <c r="H283" i="4"/>
  <c r="I283" i="4"/>
  <c r="J283" i="4"/>
  <c r="C284" i="4"/>
  <c r="G284" i="4"/>
  <c r="H284" i="4"/>
  <c r="I284" i="4"/>
  <c r="J284" i="4"/>
  <c r="C285" i="4"/>
  <c r="G285" i="4"/>
  <c r="H285" i="4"/>
  <c r="I285" i="4"/>
  <c r="J285" i="4"/>
  <c r="C286" i="4"/>
  <c r="G286" i="4"/>
  <c r="H286" i="4"/>
  <c r="I286" i="4"/>
  <c r="J286" i="4"/>
  <c r="C287" i="4"/>
  <c r="G287" i="4"/>
  <c r="H287" i="4"/>
  <c r="I287" i="4"/>
  <c r="J287" i="4"/>
  <c r="C288" i="4"/>
  <c r="G288" i="4"/>
  <c r="H288" i="4"/>
  <c r="I288" i="4"/>
  <c r="J288" i="4"/>
  <c r="C289" i="4"/>
  <c r="G289" i="4"/>
  <c r="H289" i="4"/>
  <c r="I289" i="4"/>
  <c r="J289" i="4"/>
  <c r="C290" i="4"/>
  <c r="G290" i="4"/>
  <c r="H290" i="4"/>
  <c r="I290" i="4"/>
  <c r="J290" i="4"/>
  <c r="C291" i="4"/>
  <c r="G291" i="4"/>
  <c r="H291" i="4"/>
  <c r="I291" i="4"/>
  <c r="J291" i="4"/>
  <c r="C292" i="4"/>
  <c r="G292" i="4"/>
  <c r="H292" i="4"/>
  <c r="I292" i="4"/>
  <c r="J292" i="4"/>
  <c r="C293" i="4"/>
  <c r="G293" i="4"/>
  <c r="H293" i="4"/>
  <c r="I293" i="4"/>
  <c r="J293" i="4"/>
  <c r="C294" i="4"/>
  <c r="G294" i="4"/>
  <c r="H294" i="4"/>
  <c r="I294" i="4"/>
  <c r="J294" i="4"/>
  <c r="C295" i="4"/>
  <c r="G295" i="4"/>
  <c r="H295" i="4"/>
  <c r="I295" i="4"/>
  <c r="J295" i="4"/>
  <c r="C296" i="4"/>
  <c r="G296" i="4"/>
  <c r="H296" i="4"/>
  <c r="I296" i="4"/>
  <c r="J296" i="4"/>
  <c r="C297" i="4"/>
  <c r="G297" i="4"/>
  <c r="H297" i="4"/>
  <c r="I297" i="4"/>
  <c r="J297" i="4"/>
  <c r="C298" i="4"/>
  <c r="G298" i="4"/>
  <c r="H298" i="4"/>
  <c r="I298" i="4"/>
  <c r="J298" i="4"/>
  <c r="C299" i="4"/>
  <c r="G299" i="4"/>
  <c r="H299" i="4"/>
  <c r="I299" i="4"/>
  <c r="J299" i="4"/>
  <c r="C300" i="4"/>
  <c r="G300" i="4"/>
  <c r="H300" i="4"/>
  <c r="I300" i="4"/>
  <c r="J300" i="4"/>
  <c r="C301" i="4"/>
  <c r="G301" i="4"/>
  <c r="H301" i="4"/>
  <c r="I301" i="4"/>
  <c r="J301" i="4"/>
  <c r="C302" i="4"/>
  <c r="G302" i="4"/>
  <c r="H302" i="4"/>
  <c r="I302" i="4"/>
  <c r="J302" i="4"/>
  <c r="C303" i="4"/>
  <c r="G303" i="4"/>
  <c r="H303" i="4"/>
  <c r="I303" i="4"/>
  <c r="J303" i="4"/>
  <c r="C304" i="4"/>
  <c r="G304" i="4"/>
  <c r="H304" i="4"/>
  <c r="I304" i="4"/>
  <c r="J304" i="4"/>
  <c r="C305" i="4"/>
  <c r="G305" i="4"/>
  <c r="H305" i="4"/>
  <c r="I305" i="4"/>
  <c r="J305" i="4"/>
  <c r="C306" i="4"/>
  <c r="G306" i="4"/>
  <c r="H306" i="4"/>
  <c r="I306" i="4"/>
  <c r="J306" i="4"/>
  <c r="C307" i="4"/>
  <c r="G307" i="4"/>
  <c r="H307" i="4"/>
  <c r="I307" i="4"/>
  <c r="J307" i="4"/>
  <c r="C308" i="4"/>
  <c r="G308" i="4"/>
  <c r="H308" i="4"/>
  <c r="I308" i="4"/>
  <c r="J308" i="4"/>
  <c r="C309" i="4"/>
  <c r="G309" i="4"/>
  <c r="H309" i="4"/>
  <c r="I309" i="4"/>
  <c r="J309" i="4"/>
  <c r="C310" i="4"/>
  <c r="G310" i="4"/>
  <c r="H310" i="4"/>
  <c r="I310" i="4"/>
  <c r="J310" i="4"/>
  <c r="C311" i="4"/>
  <c r="G311" i="4"/>
  <c r="H311" i="4"/>
  <c r="I311" i="4"/>
  <c r="J311" i="4"/>
  <c r="C312" i="4"/>
  <c r="G312" i="4"/>
  <c r="H312" i="4"/>
  <c r="I312" i="4"/>
  <c r="J312" i="4"/>
  <c r="C313" i="4"/>
  <c r="G313" i="4"/>
  <c r="H313" i="4"/>
  <c r="I313" i="4"/>
  <c r="J313" i="4"/>
  <c r="C314" i="4"/>
  <c r="G314" i="4"/>
  <c r="H314" i="4"/>
  <c r="I314" i="4"/>
  <c r="J314" i="4"/>
  <c r="C315" i="4"/>
  <c r="G315" i="4"/>
  <c r="H315" i="4"/>
  <c r="I315" i="4"/>
  <c r="J315" i="4"/>
  <c r="C316" i="4"/>
  <c r="G316" i="4"/>
  <c r="H316" i="4"/>
  <c r="I316" i="4"/>
  <c r="J316" i="4"/>
  <c r="C317" i="4"/>
  <c r="G317" i="4"/>
  <c r="H317" i="4"/>
  <c r="I317" i="4"/>
  <c r="J317" i="4"/>
  <c r="C318" i="4"/>
  <c r="G318" i="4"/>
  <c r="H318" i="4"/>
  <c r="I318" i="4"/>
  <c r="J318" i="4"/>
  <c r="C319" i="4"/>
  <c r="G319" i="4"/>
  <c r="H319" i="4"/>
  <c r="I319" i="4"/>
  <c r="J319" i="4"/>
  <c r="C320" i="4"/>
  <c r="G320" i="4"/>
  <c r="H320" i="4"/>
  <c r="I320" i="4"/>
  <c r="J320" i="4"/>
  <c r="C321" i="4"/>
  <c r="G321" i="4"/>
  <c r="H321" i="4"/>
  <c r="I321" i="4"/>
  <c r="J321" i="4"/>
  <c r="H12" i="7"/>
  <c r="S12" i="7"/>
  <c r="H9" i="7"/>
  <c r="L9" i="7"/>
  <c r="G65" i="7"/>
  <c r="G12" i="7"/>
  <c r="I12" i="7"/>
  <c r="O65" i="7"/>
  <c r="O12" i="7"/>
  <c r="P65" i="7"/>
  <c r="P12" i="7"/>
  <c r="Q65" i="7"/>
  <c r="Q12" i="7"/>
  <c r="R65" i="7"/>
  <c r="R12" i="7"/>
  <c r="F65" i="7"/>
  <c r="M24" i="2"/>
  <c r="I65" i="1"/>
  <c r="I12" i="1"/>
  <c r="D25" i="2"/>
  <c r="C30" i="2"/>
  <c r="M30" i="2"/>
  <c r="T12" i="1"/>
  <c r="D31" i="2"/>
  <c r="M31" i="2"/>
  <c r="E8" i="6"/>
  <c r="F18" i="6"/>
  <c r="F17" i="6"/>
  <c r="H14" i="6"/>
  <c r="F15" i="6"/>
  <c r="I15" i="6"/>
  <c r="F16" i="6"/>
  <c r="D22" i="6"/>
  <c r="E22" i="6"/>
  <c r="F22" i="6"/>
  <c r="D23" i="6"/>
  <c r="B23" i="6"/>
  <c r="E23" i="6"/>
  <c r="F23" i="6"/>
  <c r="D24" i="6"/>
  <c r="B24" i="6"/>
  <c r="E24" i="6"/>
  <c r="F24" i="6"/>
  <c r="D25" i="6"/>
  <c r="B25" i="6"/>
  <c r="E25" i="6"/>
  <c r="F25" i="6"/>
  <c r="D26" i="6"/>
  <c r="B26" i="6"/>
  <c r="E26" i="6"/>
  <c r="F26" i="6"/>
  <c r="D27" i="6"/>
  <c r="B27" i="6"/>
  <c r="E27" i="6"/>
  <c r="F27" i="6"/>
  <c r="D28" i="6"/>
  <c r="B28" i="6"/>
  <c r="E28" i="6"/>
  <c r="F28" i="6"/>
  <c r="D29" i="6"/>
  <c r="B29" i="6"/>
  <c r="E29" i="6"/>
  <c r="F29" i="6"/>
  <c r="D30" i="6"/>
  <c r="B30" i="6"/>
  <c r="E30" i="6"/>
  <c r="F30" i="6"/>
  <c r="D31" i="6"/>
  <c r="B31" i="6"/>
  <c r="E31" i="6"/>
  <c r="F31" i="6"/>
  <c r="D32" i="6"/>
  <c r="B32" i="6"/>
  <c r="E32" i="6"/>
  <c r="F32" i="6"/>
  <c r="D33" i="6"/>
  <c r="B33" i="6"/>
  <c r="E33" i="6"/>
  <c r="F33" i="6"/>
  <c r="D34" i="6"/>
  <c r="B34" i="6"/>
  <c r="E34" i="6"/>
  <c r="F34" i="6"/>
  <c r="D35" i="6"/>
  <c r="B35" i="6"/>
  <c r="E35" i="6"/>
  <c r="F35" i="6"/>
  <c r="D36" i="6"/>
  <c r="B36" i="6"/>
  <c r="E36" i="6"/>
  <c r="F36" i="6"/>
  <c r="D37" i="6"/>
  <c r="B37" i="6"/>
  <c r="E37" i="6"/>
  <c r="F37" i="6"/>
  <c r="D38" i="6"/>
  <c r="B38" i="6"/>
  <c r="E38" i="6"/>
  <c r="F38" i="6"/>
  <c r="D39" i="6"/>
  <c r="B39" i="6"/>
  <c r="E39" i="6"/>
  <c r="F39" i="6"/>
  <c r="D40" i="6"/>
  <c r="B40" i="6"/>
  <c r="E40" i="6"/>
  <c r="F40" i="6"/>
  <c r="D41" i="6"/>
  <c r="B41" i="6"/>
  <c r="E41" i="6"/>
  <c r="F41" i="6"/>
  <c r="D42" i="6"/>
  <c r="B42" i="6"/>
  <c r="E42" i="6"/>
  <c r="F42" i="6"/>
  <c r="D43" i="6"/>
  <c r="B43" i="6"/>
  <c r="E43" i="6"/>
  <c r="F43" i="6"/>
  <c r="D44" i="6"/>
  <c r="B44" i="6"/>
  <c r="E44" i="6"/>
  <c r="F44" i="6"/>
  <c r="D45" i="6"/>
  <c r="B45" i="6"/>
  <c r="E45" i="6"/>
  <c r="F45" i="6"/>
  <c r="D46" i="6"/>
  <c r="B46" i="6"/>
  <c r="E46" i="6"/>
  <c r="F46" i="6"/>
  <c r="D47" i="6"/>
  <c r="B47" i="6"/>
  <c r="E47" i="6"/>
  <c r="F47" i="6"/>
  <c r="D48" i="6"/>
  <c r="B48" i="6"/>
  <c r="E48" i="6"/>
  <c r="F48" i="6"/>
  <c r="D49" i="6"/>
  <c r="B49" i="6"/>
  <c r="E49" i="6"/>
  <c r="F49" i="6"/>
  <c r="D50" i="6"/>
  <c r="B50" i="6"/>
  <c r="E50" i="6"/>
  <c r="F50" i="6"/>
  <c r="D51" i="6"/>
  <c r="B51" i="6"/>
  <c r="E51" i="6"/>
  <c r="F51" i="6"/>
  <c r="D52" i="6"/>
  <c r="B52" i="6"/>
  <c r="E52" i="6"/>
  <c r="F52" i="6"/>
  <c r="D53" i="6"/>
  <c r="B53" i="6"/>
  <c r="E53" i="6"/>
  <c r="F53" i="6"/>
  <c r="D54" i="6"/>
  <c r="B54" i="6"/>
  <c r="E54" i="6"/>
  <c r="F54" i="6"/>
  <c r="D55" i="6"/>
  <c r="B55" i="6"/>
  <c r="E55" i="6"/>
  <c r="F55" i="6"/>
  <c r="D56" i="6"/>
  <c r="B56" i="6"/>
  <c r="E56" i="6"/>
  <c r="F56" i="6"/>
  <c r="D57" i="6"/>
  <c r="B57" i="6"/>
  <c r="E57" i="6"/>
  <c r="F57" i="6"/>
  <c r="D58" i="6"/>
  <c r="B58" i="6"/>
  <c r="E58" i="6"/>
  <c r="F58" i="6"/>
  <c r="D59" i="6"/>
  <c r="B59" i="6"/>
  <c r="E59" i="6"/>
  <c r="F59" i="6"/>
  <c r="D60" i="6"/>
  <c r="B60" i="6"/>
  <c r="E60" i="6"/>
  <c r="F60" i="6"/>
  <c r="D61" i="6"/>
  <c r="B61" i="6"/>
  <c r="E61" i="6"/>
  <c r="F61" i="6"/>
  <c r="D62" i="6"/>
  <c r="B62" i="6"/>
  <c r="E62" i="6"/>
  <c r="F62" i="6"/>
  <c r="D63" i="6"/>
  <c r="B63" i="6"/>
  <c r="E63" i="6"/>
  <c r="F63" i="6"/>
  <c r="D64" i="6"/>
  <c r="B64" i="6"/>
  <c r="E64" i="6"/>
  <c r="F64" i="6"/>
  <c r="D65" i="6"/>
  <c r="B65" i="6"/>
  <c r="E65" i="6"/>
  <c r="F65" i="6"/>
  <c r="D66" i="6"/>
  <c r="B66" i="6"/>
  <c r="E66" i="6"/>
  <c r="F66" i="6"/>
  <c r="D67" i="6"/>
  <c r="B67" i="6"/>
  <c r="E67" i="6"/>
  <c r="F67" i="6"/>
  <c r="D68" i="6"/>
  <c r="B68" i="6"/>
  <c r="E68" i="6"/>
  <c r="F68" i="6"/>
  <c r="D69" i="6"/>
  <c r="B69" i="6"/>
  <c r="E69" i="6"/>
  <c r="F69" i="6"/>
  <c r="D70" i="6"/>
  <c r="B70" i="6"/>
  <c r="E70" i="6"/>
  <c r="F70" i="6"/>
  <c r="D71" i="6"/>
  <c r="B71" i="6"/>
  <c r="E71" i="6"/>
  <c r="F71" i="6"/>
  <c r="D72" i="6"/>
  <c r="B72" i="6"/>
  <c r="E72" i="6"/>
  <c r="F72" i="6"/>
  <c r="D73" i="6"/>
  <c r="B73" i="6"/>
  <c r="E73" i="6"/>
  <c r="F73" i="6"/>
  <c r="D74" i="6"/>
  <c r="B74" i="6"/>
  <c r="E74" i="6"/>
  <c r="F74" i="6"/>
  <c r="D75" i="6"/>
  <c r="B75" i="6"/>
  <c r="E75" i="6"/>
  <c r="F75" i="6"/>
  <c r="D76" i="6"/>
  <c r="B76" i="6"/>
  <c r="E76" i="6"/>
  <c r="F76" i="6"/>
  <c r="D77" i="6"/>
  <c r="B77" i="6"/>
  <c r="E77" i="6"/>
  <c r="F77" i="6"/>
  <c r="D78" i="6"/>
  <c r="B78" i="6"/>
  <c r="E78" i="6"/>
  <c r="F78" i="6"/>
  <c r="D79" i="6"/>
  <c r="B79" i="6"/>
  <c r="E79" i="6"/>
  <c r="F79" i="6"/>
  <c r="D80" i="6"/>
  <c r="B80" i="6"/>
  <c r="E80" i="6"/>
  <c r="F80" i="6"/>
  <c r="D81" i="6"/>
  <c r="B81" i="6"/>
  <c r="E81" i="6"/>
  <c r="F81" i="6"/>
  <c r="D82" i="6"/>
  <c r="B82" i="6"/>
  <c r="E82" i="6"/>
  <c r="F82" i="6"/>
  <c r="D83" i="6"/>
  <c r="B83" i="6"/>
  <c r="E83" i="6"/>
  <c r="F83" i="6"/>
  <c r="D84" i="6"/>
  <c r="B84" i="6"/>
  <c r="E84" i="6"/>
  <c r="F84" i="6"/>
  <c r="D85" i="6"/>
  <c r="B85" i="6"/>
  <c r="E85" i="6"/>
  <c r="F85" i="6"/>
  <c r="D86" i="6"/>
  <c r="B86" i="6"/>
  <c r="E86" i="6"/>
  <c r="F86" i="6"/>
  <c r="D87" i="6"/>
  <c r="B87" i="6"/>
  <c r="E87" i="6"/>
  <c r="F87" i="6"/>
  <c r="D88" i="6"/>
  <c r="B88" i="6"/>
  <c r="E88" i="6"/>
  <c r="F88" i="6"/>
  <c r="D89" i="6"/>
  <c r="B89" i="6"/>
  <c r="E89" i="6"/>
  <c r="F89" i="6"/>
  <c r="D90" i="6"/>
  <c r="B90" i="6"/>
  <c r="E90" i="6"/>
  <c r="F90" i="6"/>
  <c r="D91" i="6"/>
  <c r="B91" i="6"/>
  <c r="E91" i="6"/>
  <c r="F91" i="6"/>
  <c r="D92" i="6"/>
  <c r="B92" i="6"/>
  <c r="E92" i="6"/>
  <c r="F92" i="6"/>
  <c r="D93" i="6"/>
  <c r="B93" i="6"/>
  <c r="E93" i="6"/>
  <c r="F93" i="6"/>
  <c r="D94" i="6"/>
  <c r="B94" i="6"/>
  <c r="E94" i="6"/>
  <c r="F94" i="6"/>
  <c r="D95" i="6"/>
  <c r="B95" i="6"/>
  <c r="E95" i="6"/>
  <c r="F95" i="6"/>
  <c r="D96" i="6"/>
  <c r="B96" i="6"/>
  <c r="E96" i="6"/>
  <c r="F96" i="6"/>
  <c r="D97" i="6"/>
  <c r="B97" i="6"/>
  <c r="E97" i="6"/>
  <c r="F97" i="6"/>
  <c r="D98" i="6"/>
  <c r="B98" i="6"/>
  <c r="E98" i="6"/>
  <c r="F98" i="6"/>
  <c r="D99" i="6"/>
  <c r="B99" i="6"/>
  <c r="E99" i="6"/>
  <c r="F99" i="6"/>
  <c r="D100" i="6"/>
  <c r="B100" i="6"/>
  <c r="E100" i="6"/>
  <c r="F100" i="6"/>
  <c r="D101" i="6"/>
  <c r="B101" i="6"/>
  <c r="E101" i="6"/>
  <c r="F101" i="6"/>
  <c r="D102" i="6"/>
  <c r="B102" i="6"/>
  <c r="E102" i="6"/>
  <c r="F102" i="6"/>
  <c r="D103" i="6"/>
  <c r="B103" i="6"/>
  <c r="E103" i="6"/>
  <c r="F103" i="6"/>
  <c r="D104" i="6"/>
  <c r="B104" i="6"/>
  <c r="E104" i="6"/>
  <c r="F104" i="6"/>
  <c r="D105" i="6"/>
  <c r="B105" i="6"/>
  <c r="E105" i="6"/>
  <c r="F105" i="6"/>
  <c r="D106" i="6"/>
  <c r="B106" i="6"/>
  <c r="E106" i="6"/>
  <c r="F106" i="6"/>
  <c r="D107" i="6"/>
  <c r="B107" i="6"/>
  <c r="E107" i="6"/>
  <c r="F107" i="6"/>
  <c r="D108" i="6"/>
  <c r="B108" i="6"/>
  <c r="E108" i="6"/>
  <c r="F108" i="6"/>
  <c r="D109" i="6"/>
  <c r="B109" i="6"/>
  <c r="E109" i="6"/>
  <c r="F109" i="6"/>
  <c r="D110" i="6"/>
  <c r="B110" i="6"/>
  <c r="E110" i="6"/>
  <c r="F110" i="6"/>
  <c r="D111" i="6"/>
  <c r="B111" i="6"/>
  <c r="E111" i="6"/>
  <c r="F111" i="6"/>
  <c r="D112" i="6"/>
  <c r="B112" i="6"/>
  <c r="E112" i="6"/>
  <c r="F112" i="6"/>
  <c r="D113" i="6"/>
  <c r="B113" i="6"/>
  <c r="E113" i="6"/>
  <c r="F113" i="6"/>
  <c r="D114" i="6"/>
  <c r="B114" i="6"/>
  <c r="E114" i="6"/>
  <c r="F114" i="6"/>
  <c r="D115" i="6"/>
  <c r="B115" i="6"/>
  <c r="E115" i="6"/>
  <c r="F115" i="6"/>
  <c r="D116" i="6"/>
  <c r="B116" i="6"/>
  <c r="E116" i="6"/>
  <c r="F116" i="6"/>
  <c r="D117" i="6"/>
  <c r="B117" i="6"/>
  <c r="E117" i="6"/>
  <c r="F117" i="6"/>
  <c r="D118" i="6"/>
  <c r="B118" i="6"/>
  <c r="E118" i="6"/>
  <c r="F118" i="6"/>
  <c r="D119" i="6"/>
  <c r="B119" i="6"/>
  <c r="E119" i="6"/>
  <c r="F119" i="6"/>
  <c r="D120" i="6"/>
  <c r="B120" i="6"/>
  <c r="E120" i="6"/>
  <c r="F120" i="6"/>
  <c r="D121" i="6"/>
  <c r="B121" i="6"/>
  <c r="E121" i="6"/>
  <c r="F121" i="6"/>
  <c r="D122" i="6"/>
  <c r="B122" i="6"/>
  <c r="E122" i="6"/>
  <c r="F122" i="6"/>
  <c r="D123" i="6"/>
  <c r="B123" i="6"/>
  <c r="E123" i="6"/>
  <c r="F123" i="6"/>
  <c r="D124" i="6"/>
  <c r="B124" i="6"/>
  <c r="E124" i="6"/>
  <c r="F124" i="6"/>
  <c r="D125" i="6"/>
  <c r="B125" i="6"/>
  <c r="E125" i="6"/>
  <c r="F125" i="6"/>
  <c r="D126" i="6"/>
  <c r="B126" i="6"/>
  <c r="E126" i="6"/>
  <c r="F126" i="6"/>
  <c r="D127" i="6"/>
  <c r="B127" i="6"/>
  <c r="E127" i="6"/>
  <c r="F127" i="6"/>
  <c r="D128" i="6"/>
  <c r="B128" i="6"/>
  <c r="E128" i="6"/>
  <c r="F128" i="6"/>
  <c r="D129" i="6"/>
  <c r="B129" i="6"/>
  <c r="E129" i="6"/>
  <c r="F129" i="6"/>
  <c r="D130" i="6"/>
  <c r="B130" i="6"/>
  <c r="E130" i="6"/>
  <c r="F130" i="6"/>
  <c r="D131" i="6"/>
  <c r="B131" i="6"/>
  <c r="E131" i="6"/>
  <c r="F131" i="6"/>
  <c r="D132" i="6"/>
  <c r="B132" i="6"/>
  <c r="E132" i="6"/>
  <c r="F132" i="6"/>
  <c r="D133" i="6"/>
  <c r="B133" i="6"/>
  <c r="E133" i="6"/>
  <c r="F133" i="6"/>
  <c r="D134" i="6"/>
  <c r="B134" i="6"/>
  <c r="E134" i="6"/>
  <c r="F134" i="6"/>
  <c r="D135" i="6"/>
  <c r="B135" i="6"/>
  <c r="E135" i="6"/>
  <c r="F135" i="6"/>
  <c r="D136" i="6"/>
  <c r="B136" i="6"/>
  <c r="E136" i="6"/>
  <c r="F136" i="6"/>
  <c r="D137" i="6"/>
  <c r="B137" i="6"/>
  <c r="E137" i="6"/>
  <c r="F137" i="6"/>
  <c r="D138" i="6"/>
  <c r="B138" i="6"/>
  <c r="E138" i="6"/>
  <c r="F138" i="6"/>
  <c r="D139" i="6"/>
  <c r="B139" i="6"/>
  <c r="E139" i="6"/>
  <c r="F139" i="6"/>
  <c r="D140" i="6"/>
  <c r="B140" i="6"/>
  <c r="E140" i="6"/>
  <c r="F140" i="6"/>
  <c r="D141" i="6"/>
  <c r="B141" i="6"/>
  <c r="E141" i="6"/>
  <c r="F141" i="6"/>
  <c r="D142" i="6"/>
  <c r="B142" i="6"/>
  <c r="E142" i="6"/>
  <c r="F142" i="6"/>
  <c r="D143" i="6"/>
  <c r="B143" i="6"/>
  <c r="E143" i="6"/>
  <c r="F143" i="6"/>
  <c r="D144" i="6"/>
  <c r="B144" i="6"/>
  <c r="E144" i="6"/>
  <c r="F144" i="6"/>
  <c r="D145" i="6"/>
  <c r="B145" i="6"/>
  <c r="E145" i="6"/>
  <c r="F145" i="6"/>
  <c r="D146" i="6"/>
  <c r="B146" i="6"/>
  <c r="E146" i="6"/>
  <c r="F146" i="6"/>
  <c r="D147" i="6"/>
  <c r="B147" i="6"/>
  <c r="E147" i="6"/>
  <c r="F147" i="6"/>
  <c r="D148" i="6"/>
  <c r="B148" i="6"/>
  <c r="E148" i="6"/>
  <c r="F148" i="6"/>
  <c r="D149" i="6"/>
  <c r="B149" i="6"/>
  <c r="E149" i="6"/>
  <c r="F149" i="6"/>
  <c r="D150" i="6"/>
  <c r="B150" i="6"/>
  <c r="E150" i="6"/>
  <c r="F150" i="6"/>
  <c r="D151" i="6"/>
  <c r="B151" i="6"/>
  <c r="E151" i="6"/>
  <c r="F151" i="6"/>
  <c r="D152" i="6"/>
  <c r="B152" i="6"/>
  <c r="E152" i="6"/>
  <c r="F152" i="6"/>
  <c r="D153" i="6"/>
  <c r="B153" i="6"/>
  <c r="E153" i="6"/>
  <c r="F153" i="6"/>
  <c r="D154" i="6"/>
  <c r="B154" i="6"/>
  <c r="E154" i="6"/>
  <c r="F154" i="6"/>
  <c r="D155" i="6"/>
  <c r="B155" i="6"/>
  <c r="E155" i="6"/>
  <c r="F155" i="6"/>
  <c r="D156" i="6"/>
  <c r="B156" i="6"/>
  <c r="E156" i="6"/>
  <c r="F156" i="6"/>
  <c r="D157" i="6"/>
  <c r="B157" i="6"/>
  <c r="E157" i="6"/>
  <c r="F157" i="6"/>
  <c r="D158" i="6"/>
  <c r="B158" i="6"/>
  <c r="E158" i="6"/>
  <c r="F158" i="6"/>
  <c r="D159" i="6"/>
  <c r="B159" i="6"/>
  <c r="E159" i="6"/>
  <c r="F159" i="6"/>
  <c r="D160" i="6"/>
  <c r="B160" i="6"/>
  <c r="E160" i="6"/>
  <c r="F160" i="6"/>
  <c r="D161" i="6"/>
  <c r="B161" i="6"/>
  <c r="E161" i="6"/>
  <c r="F161" i="6"/>
  <c r="D162" i="6"/>
  <c r="B162" i="6"/>
  <c r="E162" i="6"/>
  <c r="F162" i="6"/>
  <c r="D163" i="6"/>
  <c r="B163" i="6"/>
  <c r="E163" i="6"/>
  <c r="F163" i="6"/>
  <c r="D164" i="6"/>
  <c r="B164" i="6"/>
  <c r="E164" i="6"/>
  <c r="F164" i="6"/>
  <c r="D165" i="6"/>
  <c r="B165" i="6"/>
  <c r="E165" i="6"/>
  <c r="F165" i="6"/>
  <c r="D166" i="6"/>
  <c r="B166" i="6"/>
  <c r="E166" i="6"/>
  <c r="F166" i="6"/>
  <c r="D167" i="6"/>
  <c r="B167" i="6"/>
  <c r="E167" i="6"/>
  <c r="F167" i="6"/>
  <c r="D168" i="6"/>
  <c r="B168" i="6"/>
  <c r="E168" i="6"/>
  <c r="F168" i="6"/>
  <c r="D169" i="6"/>
  <c r="B169" i="6"/>
  <c r="E169" i="6"/>
  <c r="F169" i="6"/>
  <c r="D170" i="6"/>
  <c r="B170" i="6"/>
  <c r="E170" i="6"/>
  <c r="F170" i="6"/>
  <c r="D171" i="6"/>
  <c r="B171" i="6"/>
  <c r="E171" i="6"/>
  <c r="F171" i="6"/>
  <c r="D172" i="6"/>
  <c r="B172" i="6"/>
  <c r="E172" i="6"/>
  <c r="F172" i="6"/>
  <c r="D173" i="6"/>
  <c r="B173" i="6"/>
  <c r="E173" i="6"/>
  <c r="F173" i="6"/>
  <c r="D174" i="6"/>
  <c r="B174" i="6"/>
  <c r="E174" i="6"/>
  <c r="F174" i="6"/>
  <c r="D175" i="6"/>
  <c r="B175" i="6"/>
  <c r="E175" i="6"/>
  <c r="F175" i="6"/>
  <c r="D176" i="6"/>
  <c r="B176" i="6"/>
  <c r="E176" i="6"/>
  <c r="F176" i="6"/>
  <c r="D177" i="6"/>
  <c r="B177" i="6"/>
  <c r="E177" i="6"/>
  <c r="F177" i="6"/>
  <c r="D178" i="6"/>
  <c r="B178" i="6"/>
  <c r="E178" i="6"/>
  <c r="F178" i="6"/>
  <c r="D179" i="6"/>
  <c r="B179" i="6"/>
  <c r="E179" i="6"/>
  <c r="F179" i="6"/>
  <c r="D180" i="6"/>
  <c r="B180" i="6"/>
  <c r="E180" i="6"/>
  <c r="F180" i="6"/>
  <c r="D181" i="6"/>
  <c r="B181" i="6"/>
  <c r="E181" i="6"/>
  <c r="F181" i="6"/>
  <c r="D182" i="6"/>
  <c r="B182" i="6"/>
  <c r="E182" i="6"/>
  <c r="F182" i="6"/>
  <c r="D183" i="6"/>
  <c r="B183" i="6"/>
  <c r="E183" i="6"/>
  <c r="F183" i="6"/>
  <c r="D184" i="6"/>
  <c r="B184" i="6"/>
  <c r="E184" i="6"/>
  <c r="F184" i="6"/>
  <c r="D185" i="6"/>
  <c r="B185" i="6"/>
  <c r="E185" i="6"/>
  <c r="F185" i="6"/>
  <c r="D186" i="6"/>
  <c r="B186" i="6"/>
  <c r="E186" i="6"/>
  <c r="F186" i="6"/>
  <c r="D187" i="6"/>
  <c r="B187" i="6"/>
  <c r="E187" i="6"/>
  <c r="F187" i="6"/>
  <c r="D188" i="6"/>
  <c r="B188" i="6"/>
  <c r="E188" i="6"/>
  <c r="F188" i="6"/>
  <c r="D189" i="6"/>
  <c r="B189" i="6"/>
  <c r="E189" i="6"/>
  <c r="F189" i="6"/>
  <c r="D190" i="6"/>
  <c r="B190" i="6"/>
  <c r="E190" i="6"/>
  <c r="F190" i="6"/>
  <c r="D191" i="6"/>
  <c r="B191" i="6"/>
  <c r="E191" i="6"/>
  <c r="F191" i="6"/>
  <c r="D192" i="6"/>
  <c r="B192" i="6"/>
  <c r="E192" i="6"/>
  <c r="F192" i="6"/>
  <c r="D193" i="6"/>
  <c r="B193" i="6"/>
  <c r="E193" i="6"/>
  <c r="F193" i="6"/>
  <c r="D194" i="6"/>
  <c r="B194" i="6"/>
  <c r="E194" i="6"/>
  <c r="F194" i="6"/>
  <c r="D195" i="6"/>
  <c r="B195" i="6"/>
  <c r="E195" i="6"/>
  <c r="F195" i="6"/>
  <c r="D196" i="6"/>
  <c r="B196" i="6"/>
  <c r="E196" i="6"/>
  <c r="F196" i="6"/>
  <c r="D197" i="6"/>
  <c r="B197" i="6"/>
  <c r="E197" i="6"/>
  <c r="F197" i="6"/>
  <c r="D198" i="6"/>
  <c r="B198" i="6"/>
  <c r="E198" i="6"/>
  <c r="F198" i="6"/>
  <c r="D199" i="6"/>
  <c r="B199" i="6"/>
  <c r="E199" i="6"/>
  <c r="F199" i="6"/>
  <c r="D200" i="6"/>
  <c r="B200" i="6"/>
  <c r="E200" i="6"/>
  <c r="F200" i="6"/>
  <c r="D201" i="6"/>
  <c r="B201" i="6"/>
  <c r="E201" i="6"/>
  <c r="F201" i="6"/>
  <c r="D202" i="6"/>
  <c r="B202" i="6"/>
  <c r="E202" i="6"/>
  <c r="F202" i="6"/>
  <c r="D203" i="6"/>
  <c r="B203" i="6"/>
  <c r="E203" i="6"/>
  <c r="F203" i="6"/>
  <c r="D204" i="6"/>
  <c r="B204" i="6"/>
  <c r="E204" i="6"/>
  <c r="F204" i="6"/>
  <c r="D205" i="6"/>
  <c r="B205" i="6"/>
  <c r="E205" i="6"/>
  <c r="F205" i="6"/>
  <c r="D206" i="6"/>
  <c r="B206" i="6"/>
  <c r="E206" i="6"/>
  <c r="F206" i="6"/>
  <c r="D207" i="6"/>
  <c r="B207" i="6"/>
  <c r="E207" i="6"/>
  <c r="F207" i="6"/>
  <c r="D208" i="6"/>
  <c r="B208" i="6"/>
  <c r="E208" i="6"/>
  <c r="F208" i="6"/>
  <c r="D209" i="6"/>
  <c r="B209" i="6"/>
  <c r="E209" i="6"/>
  <c r="F209" i="6"/>
  <c r="D210" i="6"/>
  <c r="B210" i="6"/>
  <c r="E210" i="6"/>
  <c r="F210" i="6"/>
  <c r="D211" i="6"/>
  <c r="B211" i="6"/>
  <c r="E211" i="6"/>
  <c r="F211" i="6"/>
  <c r="D212" i="6"/>
  <c r="B212" i="6"/>
  <c r="E212" i="6"/>
  <c r="F212" i="6"/>
  <c r="D213" i="6"/>
  <c r="B213" i="6"/>
  <c r="E213" i="6"/>
  <c r="F213" i="6"/>
  <c r="D214" i="6"/>
  <c r="B214" i="6"/>
  <c r="E214" i="6"/>
  <c r="F214" i="6"/>
  <c r="D215" i="6"/>
  <c r="B215" i="6"/>
  <c r="E215" i="6"/>
  <c r="F215" i="6"/>
  <c r="D216" i="6"/>
  <c r="B216" i="6"/>
  <c r="E216" i="6"/>
  <c r="F216" i="6"/>
  <c r="D217" i="6"/>
  <c r="B217" i="6"/>
  <c r="E217" i="6"/>
  <c r="F217" i="6"/>
  <c r="D218" i="6"/>
  <c r="B218" i="6"/>
  <c r="E218" i="6"/>
  <c r="F218" i="6"/>
  <c r="D219" i="6"/>
  <c r="B219" i="6"/>
  <c r="E219" i="6"/>
  <c r="F219" i="6"/>
  <c r="D220" i="6"/>
  <c r="B220" i="6"/>
  <c r="E220" i="6"/>
  <c r="F220" i="6"/>
  <c r="D221" i="6"/>
  <c r="B221" i="6"/>
  <c r="E221" i="6"/>
  <c r="F221" i="6"/>
  <c r="D222" i="6"/>
  <c r="B222" i="6"/>
  <c r="E222" i="6"/>
  <c r="F222" i="6"/>
  <c r="D223" i="6"/>
  <c r="B223" i="6"/>
  <c r="E223" i="6"/>
  <c r="F223" i="6"/>
  <c r="D224" i="6"/>
  <c r="B224" i="6"/>
  <c r="E224" i="6"/>
  <c r="F224" i="6"/>
  <c r="D225" i="6"/>
  <c r="B225" i="6"/>
  <c r="E225" i="6"/>
  <c r="F225" i="6"/>
  <c r="D226" i="6"/>
  <c r="B226" i="6"/>
  <c r="E226" i="6"/>
  <c r="F226" i="6"/>
  <c r="D227" i="6"/>
  <c r="B227" i="6"/>
  <c r="E227" i="6"/>
  <c r="F227" i="6"/>
  <c r="D228" i="6"/>
  <c r="B228" i="6"/>
  <c r="E228" i="6"/>
  <c r="F228" i="6"/>
  <c r="D229" i="6"/>
  <c r="B229" i="6"/>
  <c r="E229" i="6"/>
  <c r="F229" i="6"/>
  <c r="D230" i="6"/>
  <c r="B230" i="6"/>
  <c r="E230" i="6"/>
  <c r="F230" i="6"/>
  <c r="D231" i="6"/>
  <c r="B231" i="6"/>
  <c r="E231" i="6"/>
  <c r="F231" i="6"/>
  <c r="D232" i="6"/>
  <c r="B232" i="6"/>
  <c r="E232" i="6"/>
  <c r="F232" i="6"/>
  <c r="D233" i="6"/>
  <c r="B233" i="6"/>
  <c r="E233" i="6"/>
  <c r="F233" i="6"/>
  <c r="D234" i="6"/>
  <c r="B234" i="6"/>
  <c r="E234" i="6"/>
  <c r="F234" i="6"/>
  <c r="D235" i="6"/>
  <c r="B235" i="6"/>
  <c r="E235" i="6"/>
  <c r="F235" i="6"/>
  <c r="D236" i="6"/>
  <c r="B236" i="6"/>
  <c r="E236" i="6"/>
  <c r="F236" i="6"/>
  <c r="D237" i="6"/>
  <c r="B237" i="6"/>
  <c r="E237" i="6"/>
  <c r="F237" i="6"/>
  <c r="D238" i="6"/>
  <c r="B238" i="6"/>
  <c r="E238" i="6"/>
  <c r="F238" i="6"/>
  <c r="D239" i="6"/>
  <c r="B239" i="6"/>
  <c r="E239" i="6"/>
  <c r="F239" i="6"/>
  <c r="D240" i="6"/>
  <c r="B240" i="6"/>
  <c r="E240" i="6"/>
  <c r="F240" i="6"/>
  <c r="D241" i="6"/>
  <c r="B241" i="6"/>
  <c r="E241" i="6"/>
  <c r="F241" i="6"/>
  <c r="D242" i="6"/>
  <c r="B242" i="6"/>
  <c r="E242" i="6"/>
  <c r="F242" i="6"/>
  <c r="D243" i="6"/>
  <c r="B243" i="6"/>
  <c r="E243" i="6"/>
  <c r="F243" i="6"/>
  <c r="D244" i="6"/>
  <c r="B244" i="6"/>
  <c r="E244" i="6"/>
  <c r="F244" i="6"/>
  <c r="D245" i="6"/>
  <c r="B245" i="6"/>
  <c r="E245" i="6"/>
  <c r="F245" i="6"/>
  <c r="D246" i="6"/>
  <c r="B246" i="6"/>
  <c r="E246" i="6"/>
  <c r="F246" i="6"/>
  <c r="D247" i="6"/>
  <c r="B247" i="6"/>
  <c r="E247" i="6"/>
  <c r="F247" i="6"/>
  <c r="D248" i="6"/>
  <c r="B248" i="6"/>
  <c r="E248" i="6"/>
  <c r="F248" i="6"/>
  <c r="D249" i="6"/>
  <c r="B249" i="6"/>
  <c r="E249" i="6"/>
  <c r="F249" i="6"/>
  <c r="D250" i="6"/>
  <c r="B250" i="6"/>
  <c r="E250" i="6"/>
  <c r="F250" i="6"/>
  <c r="D251" i="6"/>
  <c r="B251" i="6"/>
  <c r="E251" i="6"/>
  <c r="F251" i="6"/>
  <c r="D252" i="6"/>
  <c r="B252" i="6"/>
  <c r="E252" i="6"/>
  <c r="F252" i="6"/>
  <c r="D253" i="6"/>
  <c r="B253" i="6"/>
  <c r="E253" i="6"/>
  <c r="F253" i="6"/>
  <c r="D254" i="6"/>
  <c r="B254" i="6"/>
  <c r="E254" i="6"/>
  <c r="F254" i="6"/>
  <c r="D255" i="6"/>
  <c r="B255" i="6"/>
  <c r="E255" i="6"/>
  <c r="F255" i="6"/>
  <c r="D256" i="6"/>
  <c r="B256" i="6"/>
  <c r="E256" i="6"/>
  <c r="F256" i="6"/>
  <c r="D257" i="6"/>
  <c r="B257" i="6"/>
  <c r="E257" i="6"/>
  <c r="F257" i="6"/>
  <c r="D258" i="6"/>
  <c r="B258" i="6"/>
  <c r="E258" i="6"/>
  <c r="F258" i="6"/>
  <c r="D259" i="6"/>
  <c r="B259" i="6"/>
  <c r="E259" i="6"/>
  <c r="F259" i="6"/>
  <c r="D260" i="6"/>
  <c r="B260" i="6"/>
  <c r="E260" i="6"/>
  <c r="F260" i="6"/>
  <c r="D261" i="6"/>
  <c r="B261" i="6"/>
  <c r="E261" i="6"/>
  <c r="F261" i="6"/>
  <c r="D262" i="6"/>
  <c r="B262" i="6"/>
  <c r="E262" i="6"/>
  <c r="F262" i="6"/>
  <c r="D263" i="6"/>
  <c r="B263" i="6"/>
  <c r="E263" i="6"/>
  <c r="F263" i="6"/>
  <c r="D264" i="6"/>
  <c r="B264" i="6"/>
  <c r="E264" i="6"/>
  <c r="F264" i="6"/>
  <c r="D265" i="6"/>
  <c r="B265" i="6"/>
  <c r="E265" i="6"/>
  <c r="F265" i="6"/>
  <c r="D266" i="6"/>
  <c r="B266" i="6"/>
  <c r="E266" i="6"/>
  <c r="F266" i="6"/>
  <c r="D267" i="6"/>
  <c r="B267" i="6"/>
  <c r="E267" i="6"/>
  <c r="F267" i="6"/>
  <c r="D268" i="6"/>
  <c r="B268" i="6"/>
  <c r="E268" i="6"/>
  <c r="F268" i="6"/>
  <c r="D269" i="6"/>
  <c r="B269" i="6"/>
  <c r="E269" i="6"/>
  <c r="F269" i="6"/>
  <c r="D270" i="6"/>
  <c r="B270" i="6"/>
  <c r="E270" i="6"/>
  <c r="F270" i="6"/>
  <c r="D271" i="6"/>
  <c r="B271" i="6"/>
  <c r="E271" i="6"/>
  <c r="F271" i="6"/>
  <c r="D272" i="6"/>
  <c r="B272" i="6"/>
  <c r="E272" i="6"/>
  <c r="F272" i="6"/>
  <c r="D273" i="6"/>
  <c r="B273" i="6"/>
  <c r="E273" i="6"/>
  <c r="F273" i="6"/>
  <c r="D274" i="6"/>
  <c r="B274" i="6"/>
  <c r="E274" i="6"/>
  <c r="F274" i="6"/>
  <c r="D275" i="6"/>
  <c r="B275" i="6"/>
  <c r="E275" i="6"/>
  <c r="F275" i="6"/>
  <c r="D276" i="6"/>
  <c r="B276" i="6"/>
  <c r="E276" i="6"/>
  <c r="F276" i="6"/>
  <c r="D277" i="6"/>
  <c r="B277" i="6"/>
  <c r="E277" i="6"/>
  <c r="F277" i="6"/>
  <c r="D278" i="6"/>
  <c r="B278" i="6"/>
  <c r="E278" i="6"/>
  <c r="F278" i="6"/>
  <c r="D279" i="6"/>
  <c r="B279" i="6"/>
  <c r="E279" i="6"/>
  <c r="F279" i="6"/>
  <c r="D280" i="6"/>
  <c r="B280" i="6"/>
  <c r="E280" i="6"/>
  <c r="F280" i="6"/>
  <c r="D281" i="6"/>
  <c r="B281" i="6"/>
  <c r="E281" i="6"/>
  <c r="F281" i="6"/>
  <c r="D282" i="6"/>
  <c r="B282" i="6"/>
  <c r="E282" i="6"/>
  <c r="F282" i="6"/>
  <c r="D283" i="6"/>
  <c r="B283" i="6"/>
  <c r="E283" i="6"/>
  <c r="F283" i="6"/>
  <c r="D284" i="6"/>
  <c r="B284" i="6"/>
  <c r="E284" i="6"/>
  <c r="F284" i="6"/>
  <c r="D285" i="6"/>
  <c r="B285" i="6"/>
  <c r="E285" i="6"/>
  <c r="F285" i="6"/>
  <c r="D286" i="6"/>
  <c r="B286" i="6"/>
  <c r="E286" i="6"/>
  <c r="F286" i="6"/>
  <c r="D287" i="6"/>
  <c r="B287" i="6"/>
  <c r="E287" i="6"/>
  <c r="F287" i="6"/>
  <c r="D288" i="6"/>
  <c r="B288" i="6"/>
  <c r="E288" i="6"/>
  <c r="F288" i="6"/>
  <c r="D289" i="6"/>
  <c r="B289" i="6"/>
  <c r="E289" i="6"/>
  <c r="F289" i="6"/>
  <c r="D290" i="6"/>
  <c r="B290" i="6"/>
  <c r="E290" i="6"/>
  <c r="F290" i="6"/>
  <c r="D291" i="6"/>
  <c r="B291" i="6"/>
  <c r="E291" i="6"/>
  <c r="F291" i="6"/>
  <c r="D292" i="6"/>
  <c r="B292" i="6"/>
  <c r="E292" i="6"/>
  <c r="F292" i="6"/>
  <c r="D293" i="6"/>
  <c r="B293" i="6"/>
  <c r="E293" i="6"/>
  <c r="F293" i="6"/>
  <c r="D294" i="6"/>
  <c r="B294" i="6"/>
  <c r="E294" i="6"/>
  <c r="F294" i="6"/>
  <c r="D295" i="6"/>
  <c r="B295" i="6"/>
  <c r="E295" i="6"/>
  <c r="F295" i="6"/>
  <c r="D296" i="6"/>
  <c r="B296" i="6"/>
  <c r="E296" i="6"/>
  <c r="F296" i="6"/>
  <c r="D297" i="6"/>
  <c r="B297" i="6"/>
  <c r="E297" i="6"/>
  <c r="F297" i="6"/>
  <c r="D298" i="6"/>
  <c r="B298" i="6"/>
  <c r="E298" i="6"/>
  <c r="F298" i="6"/>
  <c r="D299" i="6"/>
  <c r="B299" i="6"/>
  <c r="E299" i="6"/>
  <c r="F299" i="6"/>
  <c r="D300" i="6"/>
  <c r="B300" i="6"/>
  <c r="E300" i="6"/>
  <c r="F300" i="6"/>
  <c r="D301" i="6"/>
  <c r="B301" i="6"/>
  <c r="E301" i="6"/>
  <c r="F301" i="6"/>
  <c r="D302" i="6"/>
  <c r="B302" i="6"/>
  <c r="E302" i="6"/>
  <c r="F302" i="6"/>
  <c r="D303" i="6"/>
  <c r="B303" i="6"/>
  <c r="E303" i="6"/>
  <c r="F303" i="6"/>
  <c r="D304" i="6"/>
  <c r="B304" i="6"/>
  <c r="E304" i="6"/>
  <c r="F304" i="6"/>
  <c r="D305" i="6"/>
  <c r="B305" i="6"/>
  <c r="E305" i="6"/>
  <c r="F305" i="6"/>
  <c r="D306" i="6"/>
  <c r="B306" i="6"/>
  <c r="E306" i="6"/>
  <c r="F306" i="6"/>
  <c r="D307" i="6"/>
  <c r="B307" i="6"/>
  <c r="E307" i="6"/>
  <c r="F307" i="6"/>
  <c r="D308" i="6"/>
  <c r="B308" i="6"/>
  <c r="E308" i="6"/>
  <c r="F308" i="6"/>
  <c r="D309" i="6"/>
  <c r="B309" i="6"/>
  <c r="E309" i="6"/>
  <c r="F309" i="6"/>
  <c r="D310" i="6"/>
  <c r="B310" i="6"/>
  <c r="E310" i="6"/>
  <c r="F310" i="6"/>
  <c r="D311" i="6"/>
  <c r="B311" i="6"/>
  <c r="E311" i="6"/>
  <c r="F311" i="6"/>
  <c r="D312" i="6"/>
  <c r="B312" i="6"/>
  <c r="E312" i="6"/>
  <c r="F312" i="6"/>
  <c r="D313" i="6"/>
  <c r="B313" i="6"/>
  <c r="E313" i="6"/>
  <c r="F313" i="6"/>
  <c r="D314" i="6"/>
  <c r="B314" i="6"/>
  <c r="E314" i="6"/>
  <c r="F314" i="6"/>
  <c r="D315" i="6"/>
  <c r="B315" i="6"/>
  <c r="E315" i="6"/>
  <c r="F315" i="6"/>
  <c r="D316" i="6"/>
  <c r="B316" i="6"/>
  <c r="E316" i="6"/>
  <c r="F316" i="6"/>
  <c r="D317" i="6"/>
  <c r="B317" i="6"/>
  <c r="E317" i="6"/>
  <c r="F317" i="6"/>
  <c r="D318" i="6"/>
  <c r="B318" i="6"/>
  <c r="E318" i="6"/>
  <c r="F318" i="6"/>
  <c r="D319" i="6"/>
  <c r="B319" i="6"/>
  <c r="E319" i="6"/>
  <c r="F319" i="6"/>
  <c r="D320" i="6"/>
  <c r="B320" i="6"/>
  <c r="E320" i="6"/>
  <c r="F320" i="6"/>
  <c r="D321" i="6"/>
  <c r="B321" i="6"/>
  <c r="E321" i="6"/>
  <c r="F321" i="6"/>
  <c r="I16" i="6"/>
  <c r="I17" i="6"/>
  <c r="I18" i="6"/>
  <c r="C22" i="6"/>
  <c r="G22" i="6"/>
  <c r="H22" i="6"/>
  <c r="I22" i="6"/>
  <c r="J22" i="6"/>
  <c r="C23" i="6"/>
  <c r="G23" i="6"/>
  <c r="H23" i="6"/>
  <c r="I23" i="6"/>
  <c r="J23" i="6"/>
  <c r="C24" i="6"/>
  <c r="G24" i="6"/>
  <c r="H24" i="6"/>
  <c r="I24" i="6"/>
  <c r="J24" i="6"/>
  <c r="C25" i="6"/>
  <c r="G25" i="6"/>
  <c r="H25" i="6"/>
  <c r="I25" i="6"/>
  <c r="J25" i="6"/>
  <c r="C26" i="6"/>
  <c r="G26" i="6"/>
  <c r="H26" i="6"/>
  <c r="I26" i="6"/>
  <c r="J26" i="6"/>
  <c r="C27" i="6"/>
  <c r="G27" i="6"/>
  <c r="H27" i="6"/>
  <c r="I27" i="6"/>
  <c r="J27" i="6"/>
  <c r="C28" i="6"/>
  <c r="G28" i="6"/>
  <c r="H28" i="6"/>
  <c r="I28" i="6"/>
  <c r="J28" i="6"/>
  <c r="C29" i="6"/>
  <c r="G29" i="6"/>
  <c r="H29" i="6"/>
  <c r="I29" i="6"/>
  <c r="J29" i="6"/>
  <c r="C30" i="6"/>
  <c r="G30" i="6"/>
  <c r="H30" i="6"/>
  <c r="I30" i="6"/>
  <c r="J30" i="6"/>
  <c r="C31" i="6"/>
  <c r="G31" i="6"/>
  <c r="H31" i="6"/>
  <c r="I31" i="6"/>
  <c r="J31" i="6"/>
  <c r="C32" i="6"/>
  <c r="G32" i="6"/>
  <c r="H32" i="6"/>
  <c r="I32" i="6"/>
  <c r="J32" i="6"/>
  <c r="C33" i="6"/>
  <c r="G33" i="6"/>
  <c r="H33" i="6"/>
  <c r="I33" i="6"/>
  <c r="J33" i="6"/>
  <c r="C34" i="6"/>
  <c r="G34" i="6"/>
  <c r="H34" i="6"/>
  <c r="I34" i="6"/>
  <c r="J34" i="6"/>
  <c r="C35" i="6"/>
  <c r="G35" i="6"/>
  <c r="H35" i="6"/>
  <c r="I35" i="6"/>
  <c r="J35" i="6"/>
  <c r="C36" i="6"/>
  <c r="G36" i="6"/>
  <c r="H36" i="6"/>
  <c r="I36" i="6"/>
  <c r="J36" i="6"/>
  <c r="C37" i="6"/>
  <c r="G37" i="6"/>
  <c r="H37" i="6"/>
  <c r="I37" i="6"/>
  <c r="J37" i="6"/>
  <c r="C38" i="6"/>
  <c r="G38" i="6"/>
  <c r="H38" i="6"/>
  <c r="I38" i="6"/>
  <c r="J38" i="6"/>
  <c r="C39" i="6"/>
  <c r="G39" i="6"/>
  <c r="H39" i="6"/>
  <c r="I39" i="6"/>
  <c r="J39" i="6"/>
  <c r="C40" i="6"/>
  <c r="G40" i="6"/>
  <c r="H40" i="6"/>
  <c r="I40" i="6"/>
  <c r="J40" i="6"/>
  <c r="C41" i="6"/>
  <c r="G41" i="6"/>
  <c r="H41" i="6"/>
  <c r="I41" i="6"/>
  <c r="J41" i="6"/>
  <c r="C42" i="6"/>
  <c r="G42" i="6"/>
  <c r="H42" i="6"/>
  <c r="I42" i="6"/>
  <c r="J42" i="6"/>
  <c r="C43" i="6"/>
  <c r="G43" i="6"/>
  <c r="H43" i="6"/>
  <c r="I43" i="6"/>
  <c r="J43" i="6"/>
  <c r="C44" i="6"/>
  <c r="G44" i="6"/>
  <c r="H44" i="6"/>
  <c r="I44" i="6"/>
  <c r="J44" i="6"/>
  <c r="C45" i="6"/>
  <c r="G45" i="6"/>
  <c r="H45" i="6"/>
  <c r="I45" i="6"/>
  <c r="J45" i="6"/>
  <c r="C46" i="6"/>
  <c r="G46" i="6"/>
  <c r="H46" i="6"/>
  <c r="I46" i="6"/>
  <c r="J46" i="6"/>
  <c r="C47" i="6"/>
  <c r="G47" i="6"/>
  <c r="H47" i="6"/>
  <c r="I47" i="6"/>
  <c r="J47" i="6"/>
  <c r="C48" i="6"/>
  <c r="G48" i="6"/>
  <c r="H48" i="6"/>
  <c r="I48" i="6"/>
  <c r="J48" i="6"/>
  <c r="C49" i="6"/>
  <c r="G49" i="6"/>
  <c r="H49" i="6"/>
  <c r="I49" i="6"/>
  <c r="J49" i="6"/>
  <c r="C50" i="6"/>
  <c r="G50" i="6"/>
  <c r="H50" i="6"/>
  <c r="I50" i="6"/>
  <c r="J50" i="6"/>
  <c r="C51" i="6"/>
  <c r="G51" i="6"/>
  <c r="H51" i="6"/>
  <c r="I51" i="6"/>
  <c r="J51" i="6"/>
  <c r="C52" i="6"/>
  <c r="G52" i="6"/>
  <c r="H52" i="6"/>
  <c r="I52" i="6"/>
  <c r="J52" i="6"/>
  <c r="C53" i="6"/>
  <c r="G53" i="6"/>
  <c r="H53" i="6"/>
  <c r="I53" i="6"/>
  <c r="J53" i="6"/>
  <c r="C54" i="6"/>
  <c r="G54" i="6"/>
  <c r="H54" i="6"/>
  <c r="I54" i="6"/>
  <c r="J54" i="6"/>
  <c r="C55" i="6"/>
  <c r="G55" i="6"/>
  <c r="H55" i="6"/>
  <c r="I55" i="6"/>
  <c r="J55" i="6"/>
  <c r="C56" i="6"/>
  <c r="G56" i="6"/>
  <c r="H56" i="6"/>
  <c r="I56" i="6"/>
  <c r="J56" i="6"/>
  <c r="C57" i="6"/>
  <c r="G57" i="6"/>
  <c r="H57" i="6"/>
  <c r="I57" i="6"/>
  <c r="J57" i="6"/>
  <c r="C58" i="6"/>
  <c r="G58" i="6"/>
  <c r="H58" i="6"/>
  <c r="I58" i="6"/>
  <c r="J58" i="6"/>
  <c r="C59" i="6"/>
  <c r="G59" i="6"/>
  <c r="H59" i="6"/>
  <c r="I59" i="6"/>
  <c r="J59" i="6"/>
  <c r="C60" i="6"/>
  <c r="G60" i="6"/>
  <c r="H60" i="6"/>
  <c r="I60" i="6"/>
  <c r="J60" i="6"/>
  <c r="C61" i="6"/>
  <c r="G61" i="6"/>
  <c r="H61" i="6"/>
  <c r="I61" i="6"/>
  <c r="J61" i="6"/>
  <c r="C62" i="6"/>
  <c r="G62" i="6"/>
  <c r="H62" i="6"/>
  <c r="I62" i="6"/>
  <c r="J62" i="6"/>
  <c r="C63" i="6"/>
  <c r="G63" i="6"/>
  <c r="H63" i="6"/>
  <c r="I63" i="6"/>
  <c r="J63" i="6"/>
  <c r="C64" i="6"/>
  <c r="G64" i="6"/>
  <c r="H64" i="6"/>
  <c r="I64" i="6"/>
  <c r="J64" i="6"/>
  <c r="C65" i="6"/>
  <c r="G65" i="6"/>
  <c r="H65" i="6"/>
  <c r="I65" i="6"/>
  <c r="J65" i="6"/>
  <c r="C66" i="6"/>
  <c r="G66" i="6"/>
  <c r="H66" i="6"/>
  <c r="I66" i="6"/>
  <c r="J66" i="6"/>
  <c r="C67" i="6"/>
  <c r="G67" i="6"/>
  <c r="H67" i="6"/>
  <c r="I67" i="6"/>
  <c r="J67" i="6"/>
  <c r="C68" i="6"/>
  <c r="G68" i="6"/>
  <c r="H68" i="6"/>
  <c r="I68" i="6"/>
  <c r="J68" i="6"/>
  <c r="C69" i="6"/>
  <c r="G69" i="6"/>
  <c r="H69" i="6"/>
  <c r="I69" i="6"/>
  <c r="J69" i="6"/>
  <c r="C70" i="6"/>
  <c r="G70" i="6"/>
  <c r="H70" i="6"/>
  <c r="I70" i="6"/>
  <c r="J70" i="6"/>
  <c r="C71" i="6"/>
  <c r="G71" i="6"/>
  <c r="H71" i="6"/>
  <c r="I71" i="6"/>
  <c r="J71" i="6"/>
  <c r="C72" i="6"/>
  <c r="G72" i="6"/>
  <c r="H72" i="6"/>
  <c r="I72" i="6"/>
  <c r="J72" i="6"/>
  <c r="C73" i="6"/>
  <c r="G73" i="6"/>
  <c r="H73" i="6"/>
  <c r="I73" i="6"/>
  <c r="J73" i="6"/>
  <c r="C74" i="6"/>
  <c r="G74" i="6"/>
  <c r="H74" i="6"/>
  <c r="I74" i="6"/>
  <c r="J74" i="6"/>
  <c r="C75" i="6"/>
  <c r="G75" i="6"/>
  <c r="H75" i="6"/>
  <c r="I75" i="6"/>
  <c r="J75" i="6"/>
  <c r="C76" i="6"/>
  <c r="G76" i="6"/>
  <c r="H76" i="6"/>
  <c r="I76" i="6"/>
  <c r="J76" i="6"/>
  <c r="C77" i="6"/>
  <c r="G77" i="6"/>
  <c r="H77" i="6"/>
  <c r="I77" i="6"/>
  <c r="J77" i="6"/>
  <c r="C78" i="6"/>
  <c r="G78" i="6"/>
  <c r="H78" i="6"/>
  <c r="I78" i="6"/>
  <c r="J78" i="6"/>
  <c r="C79" i="6"/>
  <c r="G79" i="6"/>
  <c r="H79" i="6"/>
  <c r="I79" i="6"/>
  <c r="J79" i="6"/>
  <c r="C80" i="6"/>
  <c r="G80" i="6"/>
  <c r="H80" i="6"/>
  <c r="I80" i="6"/>
  <c r="J80" i="6"/>
  <c r="C81" i="6"/>
  <c r="G81" i="6"/>
  <c r="H81" i="6"/>
  <c r="I81" i="6"/>
  <c r="J81" i="6"/>
  <c r="C82" i="6"/>
  <c r="G82" i="6"/>
  <c r="H82" i="6"/>
  <c r="I82" i="6"/>
  <c r="J82" i="6"/>
  <c r="C83" i="6"/>
  <c r="G83" i="6"/>
  <c r="H83" i="6"/>
  <c r="I83" i="6"/>
  <c r="J83" i="6"/>
  <c r="C84" i="6"/>
  <c r="G84" i="6"/>
  <c r="H84" i="6"/>
  <c r="I84" i="6"/>
  <c r="J84" i="6"/>
  <c r="C85" i="6"/>
  <c r="G85" i="6"/>
  <c r="H85" i="6"/>
  <c r="I85" i="6"/>
  <c r="J85" i="6"/>
  <c r="C86" i="6"/>
  <c r="G86" i="6"/>
  <c r="H86" i="6"/>
  <c r="I86" i="6"/>
  <c r="J86" i="6"/>
  <c r="C87" i="6"/>
  <c r="G87" i="6"/>
  <c r="H87" i="6"/>
  <c r="I87" i="6"/>
  <c r="J87" i="6"/>
  <c r="C88" i="6"/>
  <c r="G88" i="6"/>
  <c r="H88" i="6"/>
  <c r="I88" i="6"/>
  <c r="J88" i="6"/>
  <c r="C89" i="6"/>
  <c r="G89" i="6"/>
  <c r="H89" i="6"/>
  <c r="I89" i="6"/>
  <c r="J89" i="6"/>
  <c r="C90" i="6"/>
  <c r="G90" i="6"/>
  <c r="H90" i="6"/>
  <c r="I90" i="6"/>
  <c r="J90" i="6"/>
  <c r="C91" i="6"/>
  <c r="G91" i="6"/>
  <c r="H91" i="6"/>
  <c r="I91" i="6"/>
  <c r="J91" i="6"/>
  <c r="C92" i="6"/>
  <c r="G92" i="6"/>
  <c r="H92" i="6"/>
  <c r="I92" i="6"/>
  <c r="J92" i="6"/>
  <c r="C93" i="6"/>
  <c r="G93" i="6"/>
  <c r="H93" i="6"/>
  <c r="I93" i="6"/>
  <c r="J93" i="6"/>
  <c r="C94" i="6"/>
  <c r="G94" i="6"/>
  <c r="H94" i="6"/>
  <c r="I94" i="6"/>
  <c r="J94" i="6"/>
  <c r="C95" i="6"/>
  <c r="G95" i="6"/>
  <c r="H95" i="6"/>
  <c r="I95" i="6"/>
  <c r="J95" i="6"/>
  <c r="C96" i="6"/>
  <c r="G96" i="6"/>
  <c r="H96" i="6"/>
  <c r="I96" i="6"/>
  <c r="J96" i="6"/>
  <c r="C97" i="6"/>
  <c r="G97" i="6"/>
  <c r="H97" i="6"/>
  <c r="I97" i="6"/>
  <c r="J97" i="6"/>
  <c r="C98" i="6"/>
  <c r="G98" i="6"/>
  <c r="H98" i="6"/>
  <c r="I98" i="6"/>
  <c r="J98" i="6"/>
  <c r="C99" i="6"/>
  <c r="G99" i="6"/>
  <c r="H99" i="6"/>
  <c r="I99" i="6"/>
  <c r="J99" i="6"/>
  <c r="C100" i="6"/>
  <c r="G100" i="6"/>
  <c r="H100" i="6"/>
  <c r="I100" i="6"/>
  <c r="J100" i="6"/>
  <c r="C101" i="6"/>
  <c r="G101" i="6"/>
  <c r="H101" i="6"/>
  <c r="I101" i="6"/>
  <c r="J101" i="6"/>
  <c r="C102" i="6"/>
  <c r="G102" i="6"/>
  <c r="H102" i="6"/>
  <c r="I102" i="6"/>
  <c r="J102" i="6"/>
  <c r="C103" i="6"/>
  <c r="G103" i="6"/>
  <c r="H103" i="6"/>
  <c r="I103" i="6"/>
  <c r="J103" i="6"/>
  <c r="C104" i="6"/>
  <c r="G104" i="6"/>
  <c r="H104" i="6"/>
  <c r="I104" i="6"/>
  <c r="J104" i="6"/>
  <c r="C105" i="6"/>
  <c r="G105" i="6"/>
  <c r="H105" i="6"/>
  <c r="I105" i="6"/>
  <c r="J105" i="6"/>
  <c r="C106" i="6"/>
  <c r="G106" i="6"/>
  <c r="H106" i="6"/>
  <c r="I106" i="6"/>
  <c r="J106" i="6"/>
  <c r="C107" i="6"/>
  <c r="G107" i="6"/>
  <c r="H107" i="6"/>
  <c r="I107" i="6"/>
  <c r="J107" i="6"/>
  <c r="C108" i="6"/>
  <c r="G108" i="6"/>
  <c r="H108" i="6"/>
  <c r="I108" i="6"/>
  <c r="J108" i="6"/>
  <c r="C109" i="6"/>
  <c r="G109" i="6"/>
  <c r="H109" i="6"/>
  <c r="I109" i="6"/>
  <c r="J109" i="6"/>
  <c r="C110" i="6"/>
  <c r="G110" i="6"/>
  <c r="H110" i="6"/>
  <c r="I110" i="6"/>
  <c r="J110" i="6"/>
  <c r="C111" i="6"/>
  <c r="G111" i="6"/>
  <c r="H111" i="6"/>
  <c r="I111" i="6"/>
  <c r="J111" i="6"/>
  <c r="C112" i="6"/>
  <c r="G112" i="6"/>
  <c r="H112" i="6"/>
  <c r="I112" i="6"/>
  <c r="J112" i="6"/>
  <c r="C113" i="6"/>
  <c r="G113" i="6"/>
  <c r="H113" i="6"/>
  <c r="I113" i="6"/>
  <c r="J113" i="6"/>
  <c r="C114" i="6"/>
  <c r="G114" i="6"/>
  <c r="H114" i="6"/>
  <c r="I114" i="6"/>
  <c r="J114" i="6"/>
  <c r="C115" i="6"/>
  <c r="G115" i="6"/>
  <c r="H115" i="6"/>
  <c r="I115" i="6"/>
  <c r="J115" i="6"/>
  <c r="C116" i="6"/>
  <c r="G116" i="6"/>
  <c r="H116" i="6"/>
  <c r="I116" i="6"/>
  <c r="J116" i="6"/>
  <c r="C117" i="6"/>
  <c r="G117" i="6"/>
  <c r="H117" i="6"/>
  <c r="I117" i="6"/>
  <c r="J117" i="6"/>
  <c r="C118" i="6"/>
  <c r="G118" i="6"/>
  <c r="H118" i="6"/>
  <c r="I118" i="6"/>
  <c r="J118" i="6"/>
  <c r="C119" i="6"/>
  <c r="G119" i="6"/>
  <c r="H119" i="6"/>
  <c r="I119" i="6"/>
  <c r="J119" i="6"/>
  <c r="C120" i="6"/>
  <c r="G120" i="6"/>
  <c r="H120" i="6"/>
  <c r="I120" i="6"/>
  <c r="J120" i="6"/>
  <c r="C121" i="6"/>
  <c r="G121" i="6"/>
  <c r="H121" i="6"/>
  <c r="I121" i="6"/>
  <c r="J121" i="6"/>
  <c r="C122" i="6"/>
  <c r="G122" i="6"/>
  <c r="H122" i="6"/>
  <c r="I122" i="6"/>
  <c r="J122" i="6"/>
  <c r="C123" i="6"/>
  <c r="G123" i="6"/>
  <c r="H123" i="6"/>
  <c r="I123" i="6"/>
  <c r="J123" i="6"/>
  <c r="C124" i="6"/>
  <c r="G124" i="6"/>
  <c r="H124" i="6"/>
  <c r="I124" i="6"/>
  <c r="J124" i="6"/>
  <c r="C125" i="6"/>
  <c r="G125" i="6"/>
  <c r="H125" i="6"/>
  <c r="I125" i="6"/>
  <c r="J125" i="6"/>
  <c r="C126" i="6"/>
  <c r="G126" i="6"/>
  <c r="H126" i="6"/>
  <c r="I126" i="6"/>
  <c r="J126" i="6"/>
  <c r="C127" i="6"/>
  <c r="G127" i="6"/>
  <c r="H127" i="6"/>
  <c r="I127" i="6"/>
  <c r="J127" i="6"/>
  <c r="C128" i="6"/>
  <c r="G128" i="6"/>
  <c r="H128" i="6"/>
  <c r="I128" i="6"/>
  <c r="J128" i="6"/>
  <c r="C129" i="6"/>
  <c r="G129" i="6"/>
  <c r="H129" i="6"/>
  <c r="I129" i="6"/>
  <c r="J129" i="6"/>
  <c r="C130" i="6"/>
  <c r="G130" i="6"/>
  <c r="H130" i="6"/>
  <c r="I130" i="6"/>
  <c r="J130" i="6"/>
  <c r="C131" i="6"/>
  <c r="G131" i="6"/>
  <c r="H131" i="6"/>
  <c r="I131" i="6"/>
  <c r="J131" i="6"/>
  <c r="C132" i="6"/>
  <c r="G132" i="6"/>
  <c r="H132" i="6"/>
  <c r="I132" i="6"/>
  <c r="J132" i="6"/>
  <c r="C133" i="6"/>
  <c r="G133" i="6"/>
  <c r="H133" i="6"/>
  <c r="I133" i="6"/>
  <c r="J133" i="6"/>
  <c r="C134" i="6"/>
  <c r="G134" i="6"/>
  <c r="H134" i="6"/>
  <c r="I134" i="6"/>
  <c r="J134" i="6"/>
  <c r="C135" i="6"/>
  <c r="G135" i="6"/>
  <c r="H135" i="6"/>
  <c r="I135" i="6"/>
  <c r="J135" i="6"/>
  <c r="C136" i="6"/>
  <c r="G136" i="6"/>
  <c r="H136" i="6"/>
  <c r="I136" i="6"/>
  <c r="J136" i="6"/>
  <c r="C137" i="6"/>
  <c r="G137" i="6"/>
  <c r="H137" i="6"/>
  <c r="I137" i="6"/>
  <c r="J137" i="6"/>
  <c r="C138" i="6"/>
  <c r="G138" i="6"/>
  <c r="H138" i="6"/>
  <c r="I138" i="6"/>
  <c r="J138" i="6"/>
  <c r="C139" i="6"/>
  <c r="G139" i="6"/>
  <c r="H139" i="6"/>
  <c r="I139" i="6"/>
  <c r="J139" i="6"/>
  <c r="C140" i="6"/>
  <c r="G140" i="6"/>
  <c r="H140" i="6"/>
  <c r="I140" i="6"/>
  <c r="J140" i="6"/>
  <c r="C141" i="6"/>
  <c r="G141" i="6"/>
  <c r="H141" i="6"/>
  <c r="I141" i="6"/>
  <c r="J141" i="6"/>
  <c r="C142" i="6"/>
  <c r="G142" i="6"/>
  <c r="H142" i="6"/>
  <c r="I142" i="6"/>
  <c r="J142" i="6"/>
  <c r="C143" i="6"/>
  <c r="G143" i="6"/>
  <c r="H143" i="6"/>
  <c r="I143" i="6"/>
  <c r="J143" i="6"/>
  <c r="C144" i="6"/>
  <c r="G144" i="6"/>
  <c r="H144" i="6"/>
  <c r="I144" i="6"/>
  <c r="J144" i="6"/>
  <c r="C145" i="6"/>
  <c r="G145" i="6"/>
  <c r="H145" i="6"/>
  <c r="I145" i="6"/>
  <c r="J145" i="6"/>
  <c r="C146" i="6"/>
  <c r="G146" i="6"/>
  <c r="H146" i="6"/>
  <c r="I146" i="6"/>
  <c r="J146" i="6"/>
  <c r="C147" i="6"/>
  <c r="G147" i="6"/>
  <c r="H147" i="6"/>
  <c r="I147" i="6"/>
  <c r="J147" i="6"/>
  <c r="C148" i="6"/>
  <c r="G148" i="6"/>
  <c r="H148" i="6"/>
  <c r="I148" i="6"/>
  <c r="J148" i="6"/>
  <c r="C149" i="6"/>
  <c r="G149" i="6"/>
  <c r="H149" i="6"/>
  <c r="I149" i="6"/>
  <c r="J149" i="6"/>
  <c r="C150" i="6"/>
  <c r="G150" i="6"/>
  <c r="H150" i="6"/>
  <c r="I150" i="6"/>
  <c r="J150" i="6"/>
  <c r="C151" i="6"/>
  <c r="G151" i="6"/>
  <c r="H151" i="6"/>
  <c r="I151" i="6"/>
  <c r="J151" i="6"/>
  <c r="C152" i="6"/>
  <c r="G152" i="6"/>
  <c r="H152" i="6"/>
  <c r="I152" i="6"/>
  <c r="J152" i="6"/>
  <c r="C153" i="6"/>
  <c r="G153" i="6"/>
  <c r="H153" i="6"/>
  <c r="I153" i="6"/>
  <c r="J153" i="6"/>
  <c r="C154" i="6"/>
  <c r="G154" i="6"/>
  <c r="H154" i="6"/>
  <c r="I154" i="6"/>
  <c r="J154" i="6"/>
  <c r="C155" i="6"/>
  <c r="G155" i="6"/>
  <c r="H155" i="6"/>
  <c r="I155" i="6"/>
  <c r="J155" i="6"/>
  <c r="C156" i="6"/>
  <c r="G156" i="6"/>
  <c r="H156" i="6"/>
  <c r="I156" i="6"/>
  <c r="J156" i="6"/>
  <c r="C157" i="6"/>
  <c r="G157" i="6"/>
  <c r="H157" i="6"/>
  <c r="I157" i="6"/>
  <c r="J157" i="6"/>
  <c r="C158" i="6"/>
  <c r="G158" i="6"/>
  <c r="H158" i="6"/>
  <c r="I158" i="6"/>
  <c r="J158" i="6"/>
  <c r="C159" i="6"/>
  <c r="G159" i="6"/>
  <c r="H159" i="6"/>
  <c r="I159" i="6"/>
  <c r="J159" i="6"/>
  <c r="C160" i="6"/>
  <c r="G160" i="6"/>
  <c r="H160" i="6"/>
  <c r="I160" i="6"/>
  <c r="J160" i="6"/>
  <c r="C161" i="6"/>
  <c r="G161" i="6"/>
  <c r="H161" i="6"/>
  <c r="I161" i="6"/>
  <c r="J161" i="6"/>
  <c r="C162" i="6"/>
  <c r="G162" i="6"/>
  <c r="H162" i="6"/>
  <c r="I162" i="6"/>
  <c r="J162" i="6"/>
  <c r="C163" i="6"/>
  <c r="G163" i="6"/>
  <c r="H163" i="6"/>
  <c r="I163" i="6"/>
  <c r="J163" i="6"/>
  <c r="C164" i="6"/>
  <c r="G164" i="6"/>
  <c r="H164" i="6"/>
  <c r="I164" i="6"/>
  <c r="J164" i="6"/>
  <c r="C165" i="6"/>
  <c r="G165" i="6"/>
  <c r="H165" i="6"/>
  <c r="I165" i="6"/>
  <c r="J165" i="6"/>
  <c r="C166" i="6"/>
  <c r="G166" i="6"/>
  <c r="H166" i="6"/>
  <c r="I166" i="6"/>
  <c r="J166" i="6"/>
  <c r="C167" i="6"/>
  <c r="G167" i="6"/>
  <c r="H167" i="6"/>
  <c r="I167" i="6"/>
  <c r="J167" i="6"/>
  <c r="C168" i="6"/>
  <c r="G168" i="6"/>
  <c r="H168" i="6"/>
  <c r="I168" i="6"/>
  <c r="J168" i="6"/>
  <c r="C169" i="6"/>
  <c r="G169" i="6"/>
  <c r="H169" i="6"/>
  <c r="I169" i="6"/>
  <c r="J169" i="6"/>
  <c r="C170" i="6"/>
  <c r="G170" i="6"/>
  <c r="H170" i="6"/>
  <c r="I170" i="6"/>
  <c r="J170" i="6"/>
  <c r="C171" i="6"/>
  <c r="G171" i="6"/>
  <c r="H171" i="6"/>
  <c r="I171" i="6"/>
  <c r="J171" i="6"/>
  <c r="C172" i="6"/>
  <c r="G172" i="6"/>
  <c r="H172" i="6"/>
  <c r="I172" i="6"/>
  <c r="J172" i="6"/>
  <c r="C173" i="6"/>
  <c r="G173" i="6"/>
  <c r="H173" i="6"/>
  <c r="I173" i="6"/>
  <c r="J173" i="6"/>
  <c r="C174" i="6"/>
  <c r="G174" i="6"/>
  <c r="H174" i="6"/>
  <c r="I174" i="6"/>
  <c r="J174" i="6"/>
  <c r="C175" i="6"/>
  <c r="G175" i="6"/>
  <c r="H175" i="6"/>
  <c r="I175" i="6"/>
  <c r="J175" i="6"/>
  <c r="C176" i="6"/>
  <c r="G176" i="6"/>
  <c r="H176" i="6"/>
  <c r="I176" i="6"/>
  <c r="J176" i="6"/>
  <c r="C177" i="6"/>
  <c r="G177" i="6"/>
  <c r="H177" i="6"/>
  <c r="I177" i="6"/>
  <c r="J177" i="6"/>
  <c r="C178" i="6"/>
  <c r="G178" i="6"/>
  <c r="H178" i="6"/>
  <c r="I178" i="6"/>
  <c r="J178" i="6"/>
  <c r="C179" i="6"/>
  <c r="G179" i="6"/>
  <c r="H179" i="6"/>
  <c r="I179" i="6"/>
  <c r="J179" i="6"/>
  <c r="C180" i="6"/>
  <c r="G180" i="6"/>
  <c r="H180" i="6"/>
  <c r="I180" i="6"/>
  <c r="J180" i="6"/>
  <c r="C181" i="6"/>
  <c r="G181" i="6"/>
  <c r="H181" i="6"/>
  <c r="I181" i="6"/>
  <c r="J181" i="6"/>
  <c r="C182" i="6"/>
  <c r="G182" i="6"/>
  <c r="H182" i="6"/>
  <c r="I182" i="6"/>
  <c r="J182" i="6"/>
  <c r="C183" i="6"/>
  <c r="G183" i="6"/>
  <c r="H183" i="6"/>
  <c r="I183" i="6"/>
  <c r="J183" i="6"/>
  <c r="C184" i="6"/>
  <c r="G184" i="6"/>
  <c r="H184" i="6"/>
  <c r="I184" i="6"/>
  <c r="J184" i="6"/>
  <c r="C185" i="6"/>
  <c r="G185" i="6"/>
  <c r="H185" i="6"/>
  <c r="I185" i="6"/>
  <c r="J185" i="6"/>
  <c r="C186" i="6"/>
  <c r="G186" i="6"/>
  <c r="H186" i="6"/>
  <c r="I186" i="6"/>
  <c r="J186" i="6"/>
  <c r="C187" i="6"/>
  <c r="G187" i="6"/>
  <c r="H187" i="6"/>
  <c r="I187" i="6"/>
  <c r="J187" i="6"/>
  <c r="C188" i="6"/>
  <c r="G188" i="6"/>
  <c r="H188" i="6"/>
  <c r="I188" i="6"/>
  <c r="J188" i="6"/>
  <c r="C189" i="6"/>
  <c r="G189" i="6"/>
  <c r="H189" i="6"/>
  <c r="I189" i="6"/>
  <c r="J189" i="6"/>
  <c r="C190" i="6"/>
  <c r="G190" i="6"/>
  <c r="H190" i="6"/>
  <c r="I190" i="6"/>
  <c r="J190" i="6"/>
  <c r="C191" i="6"/>
  <c r="G191" i="6"/>
  <c r="H191" i="6"/>
  <c r="I191" i="6"/>
  <c r="J191" i="6"/>
  <c r="C192" i="6"/>
  <c r="G192" i="6"/>
  <c r="H192" i="6"/>
  <c r="I192" i="6"/>
  <c r="J192" i="6"/>
  <c r="C193" i="6"/>
  <c r="G193" i="6"/>
  <c r="H193" i="6"/>
  <c r="I193" i="6"/>
  <c r="J193" i="6"/>
  <c r="C194" i="6"/>
  <c r="G194" i="6"/>
  <c r="H194" i="6"/>
  <c r="I194" i="6"/>
  <c r="J194" i="6"/>
  <c r="C195" i="6"/>
  <c r="G195" i="6"/>
  <c r="H195" i="6"/>
  <c r="I195" i="6"/>
  <c r="J195" i="6"/>
  <c r="C196" i="6"/>
  <c r="G196" i="6"/>
  <c r="H196" i="6"/>
  <c r="I196" i="6"/>
  <c r="J196" i="6"/>
  <c r="C197" i="6"/>
  <c r="G197" i="6"/>
  <c r="H197" i="6"/>
  <c r="I197" i="6"/>
  <c r="J197" i="6"/>
  <c r="C198" i="6"/>
  <c r="G198" i="6"/>
  <c r="H198" i="6"/>
  <c r="I198" i="6"/>
  <c r="J198" i="6"/>
  <c r="C199" i="6"/>
  <c r="G199" i="6"/>
  <c r="H199" i="6"/>
  <c r="I199" i="6"/>
  <c r="J199" i="6"/>
  <c r="C200" i="6"/>
  <c r="G200" i="6"/>
  <c r="H200" i="6"/>
  <c r="I200" i="6"/>
  <c r="J200" i="6"/>
  <c r="C201" i="6"/>
  <c r="G201" i="6"/>
  <c r="H201" i="6"/>
  <c r="I201" i="6"/>
  <c r="J201" i="6"/>
  <c r="C202" i="6"/>
  <c r="G202" i="6"/>
  <c r="H202" i="6"/>
  <c r="I202" i="6"/>
  <c r="J202" i="6"/>
  <c r="C203" i="6"/>
  <c r="G203" i="6"/>
  <c r="H203" i="6"/>
  <c r="I203" i="6"/>
  <c r="J203" i="6"/>
  <c r="C204" i="6"/>
  <c r="G204" i="6"/>
  <c r="H204" i="6"/>
  <c r="I204" i="6"/>
  <c r="J204" i="6"/>
  <c r="C205" i="6"/>
  <c r="G205" i="6"/>
  <c r="H205" i="6"/>
  <c r="I205" i="6"/>
  <c r="J205" i="6"/>
  <c r="C206" i="6"/>
  <c r="G206" i="6"/>
  <c r="H206" i="6"/>
  <c r="I206" i="6"/>
  <c r="J206" i="6"/>
  <c r="C207" i="6"/>
  <c r="G207" i="6"/>
  <c r="H207" i="6"/>
  <c r="I207" i="6"/>
  <c r="J207" i="6"/>
  <c r="C208" i="6"/>
  <c r="G208" i="6"/>
  <c r="H208" i="6"/>
  <c r="I208" i="6"/>
  <c r="J208" i="6"/>
  <c r="C209" i="6"/>
  <c r="G209" i="6"/>
  <c r="H209" i="6"/>
  <c r="I209" i="6"/>
  <c r="J209" i="6"/>
  <c r="C210" i="6"/>
  <c r="G210" i="6"/>
  <c r="H210" i="6"/>
  <c r="I210" i="6"/>
  <c r="J210" i="6"/>
  <c r="C211" i="6"/>
  <c r="G211" i="6"/>
  <c r="H211" i="6"/>
  <c r="I211" i="6"/>
  <c r="J211" i="6"/>
  <c r="C212" i="6"/>
  <c r="G212" i="6"/>
  <c r="H212" i="6"/>
  <c r="I212" i="6"/>
  <c r="J212" i="6"/>
  <c r="C213" i="6"/>
  <c r="G213" i="6"/>
  <c r="H213" i="6"/>
  <c r="I213" i="6"/>
  <c r="J213" i="6"/>
  <c r="C214" i="6"/>
  <c r="G214" i="6"/>
  <c r="H214" i="6"/>
  <c r="I214" i="6"/>
  <c r="J214" i="6"/>
  <c r="C215" i="6"/>
  <c r="G215" i="6"/>
  <c r="H215" i="6"/>
  <c r="I215" i="6"/>
  <c r="J215" i="6"/>
  <c r="C216" i="6"/>
  <c r="G216" i="6"/>
  <c r="H216" i="6"/>
  <c r="I216" i="6"/>
  <c r="J216" i="6"/>
  <c r="C217" i="6"/>
  <c r="G217" i="6"/>
  <c r="H217" i="6"/>
  <c r="I217" i="6"/>
  <c r="J217" i="6"/>
  <c r="C218" i="6"/>
  <c r="G218" i="6"/>
  <c r="H218" i="6"/>
  <c r="I218" i="6"/>
  <c r="J218" i="6"/>
  <c r="C219" i="6"/>
  <c r="G219" i="6"/>
  <c r="H219" i="6"/>
  <c r="I219" i="6"/>
  <c r="J219" i="6"/>
  <c r="C220" i="6"/>
  <c r="G220" i="6"/>
  <c r="H220" i="6"/>
  <c r="I220" i="6"/>
  <c r="J220" i="6"/>
  <c r="C221" i="6"/>
  <c r="G221" i="6"/>
  <c r="H221" i="6"/>
  <c r="I221" i="6"/>
  <c r="J221" i="6"/>
  <c r="C222" i="6"/>
  <c r="G222" i="6"/>
  <c r="H222" i="6"/>
  <c r="I222" i="6"/>
  <c r="J222" i="6"/>
  <c r="C223" i="6"/>
  <c r="G223" i="6"/>
  <c r="H223" i="6"/>
  <c r="I223" i="6"/>
  <c r="J223" i="6"/>
  <c r="C224" i="6"/>
  <c r="G224" i="6"/>
  <c r="H224" i="6"/>
  <c r="I224" i="6"/>
  <c r="J224" i="6"/>
  <c r="C225" i="6"/>
  <c r="G225" i="6"/>
  <c r="H225" i="6"/>
  <c r="I225" i="6"/>
  <c r="J225" i="6"/>
  <c r="C226" i="6"/>
  <c r="G226" i="6"/>
  <c r="H226" i="6"/>
  <c r="I226" i="6"/>
  <c r="J226" i="6"/>
  <c r="C227" i="6"/>
  <c r="G227" i="6"/>
  <c r="H227" i="6"/>
  <c r="I227" i="6"/>
  <c r="J227" i="6"/>
  <c r="C228" i="6"/>
  <c r="G228" i="6"/>
  <c r="H228" i="6"/>
  <c r="I228" i="6"/>
  <c r="J228" i="6"/>
  <c r="C229" i="6"/>
  <c r="G229" i="6"/>
  <c r="H229" i="6"/>
  <c r="I229" i="6"/>
  <c r="J229" i="6"/>
  <c r="C230" i="6"/>
  <c r="G230" i="6"/>
  <c r="H230" i="6"/>
  <c r="I230" i="6"/>
  <c r="J230" i="6"/>
  <c r="C231" i="6"/>
  <c r="G231" i="6"/>
  <c r="H231" i="6"/>
  <c r="I231" i="6"/>
  <c r="J231" i="6"/>
  <c r="C232" i="6"/>
  <c r="G232" i="6"/>
  <c r="H232" i="6"/>
  <c r="I232" i="6"/>
  <c r="J232" i="6"/>
  <c r="C233" i="6"/>
  <c r="G233" i="6"/>
  <c r="H233" i="6"/>
  <c r="I233" i="6"/>
  <c r="J233" i="6"/>
  <c r="C234" i="6"/>
  <c r="G234" i="6"/>
  <c r="H234" i="6"/>
  <c r="I234" i="6"/>
  <c r="J234" i="6"/>
  <c r="C235" i="6"/>
  <c r="G235" i="6"/>
  <c r="H235" i="6"/>
  <c r="I235" i="6"/>
  <c r="J235" i="6"/>
  <c r="C236" i="6"/>
  <c r="G236" i="6"/>
  <c r="H236" i="6"/>
  <c r="I236" i="6"/>
  <c r="J236" i="6"/>
  <c r="C237" i="6"/>
  <c r="G237" i="6"/>
  <c r="H237" i="6"/>
  <c r="I237" i="6"/>
  <c r="J237" i="6"/>
  <c r="C238" i="6"/>
  <c r="G238" i="6"/>
  <c r="H238" i="6"/>
  <c r="I238" i="6"/>
  <c r="J238" i="6"/>
  <c r="C239" i="6"/>
  <c r="G239" i="6"/>
  <c r="H239" i="6"/>
  <c r="I239" i="6"/>
  <c r="J239" i="6"/>
  <c r="C240" i="6"/>
  <c r="G240" i="6"/>
  <c r="H240" i="6"/>
  <c r="I240" i="6"/>
  <c r="J240" i="6"/>
  <c r="C241" i="6"/>
  <c r="G241" i="6"/>
  <c r="H241" i="6"/>
  <c r="I241" i="6"/>
  <c r="J241" i="6"/>
  <c r="C242" i="6"/>
  <c r="G242" i="6"/>
  <c r="H242" i="6"/>
  <c r="I242" i="6"/>
  <c r="J242" i="6"/>
  <c r="C243" i="6"/>
  <c r="G243" i="6"/>
  <c r="H243" i="6"/>
  <c r="I243" i="6"/>
  <c r="J243" i="6"/>
  <c r="C244" i="6"/>
  <c r="G244" i="6"/>
  <c r="H244" i="6"/>
  <c r="I244" i="6"/>
  <c r="J244" i="6"/>
  <c r="C245" i="6"/>
  <c r="G245" i="6"/>
  <c r="H245" i="6"/>
  <c r="I245" i="6"/>
  <c r="J245" i="6"/>
  <c r="C246" i="6"/>
  <c r="G246" i="6"/>
  <c r="H246" i="6"/>
  <c r="I246" i="6"/>
  <c r="J246" i="6"/>
  <c r="C247" i="6"/>
  <c r="G247" i="6"/>
  <c r="H247" i="6"/>
  <c r="I247" i="6"/>
  <c r="J247" i="6"/>
  <c r="C248" i="6"/>
  <c r="G248" i="6"/>
  <c r="H248" i="6"/>
  <c r="I248" i="6"/>
  <c r="J248" i="6"/>
  <c r="C249" i="6"/>
  <c r="G249" i="6"/>
  <c r="H249" i="6"/>
  <c r="I249" i="6"/>
  <c r="J249" i="6"/>
  <c r="C250" i="6"/>
  <c r="G250" i="6"/>
  <c r="H250" i="6"/>
  <c r="I250" i="6"/>
  <c r="J250" i="6"/>
  <c r="C251" i="6"/>
  <c r="G251" i="6"/>
  <c r="H251" i="6"/>
  <c r="I251" i="6"/>
  <c r="J251" i="6"/>
  <c r="C252" i="6"/>
  <c r="G252" i="6"/>
  <c r="H252" i="6"/>
  <c r="I252" i="6"/>
  <c r="J252" i="6"/>
  <c r="C253" i="6"/>
  <c r="G253" i="6"/>
  <c r="H253" i="6"/>
  <c r="I253" i="6"/>
  <c r="J253" i="6"/>
  <c r="C254" i="6"/>
  <c r="G254" i="6"/>
  <c r="H254" i="6"/>
  <c r="I254" i="6"/>
  <c r="J254" i="6"/>
  <c r="C255" i="6"/>
  <c r="G255" i="6"/>
  <c r="H255" i="6"/>
  <c r="I255" i="6"/>
  <c r="J255" i="6"/>
  <c r="C256" i="6"/>
  <c r="G256" i="6"/>
  <c r="H256" i="6"/>
  <c r="I256" i="6"/>
  <c r="J256" i="6"/>
  <c r="C257" i="6"/>
  <c r="G257" i="6"/>
  <c r="H257" i="6"/>
  <c r="I257" i="6"/>
  <c r="J257" i="6"/>
  <c r="C258" i="6"/>
  <c r="G258" i="6"/>
  <c r="H258" i="6"/>
  <c r="I258" i="6"/>
  <c r="J258" i="6"/>
  <c r="C259" i="6"/>
  <c r="G259" i="6"/>
  <c r="H259" i="6"/>
  <c r="I259" i="6"/>
  <c r="J259" i="6"/>
  <c r="C260" i="6"/>
  <c r="G260" i="6"/>
  <c r="H260" i="6"/>
  <c r="I260" i="6"/>
  <c r="J260" i="6"/>
  <c r="C261" i="6"/>
  <c r="G261" i="6"/>
  <c r="H261" i="6"/>
  <c r="I261" i="6"/>
  <c r="J261" i="6"/>
  <c r="C262" i="6"/>
  <c r="G262" i="6"/>
  <c r="H262" i="6"/>
  <c r="I262" i="6"/>
  <c r="J262" i="6"/>
  <c r="C263" i="6"/>
  <c r="G263" i="6"/>
  <c r="H263" i="6"/>
  <c r="I263" i="6"/>
  <c r="J263" i="6"/>
  <c r="C264" i="6"/>
  <c r="G264" i="6"/>
  <c r="H264" i="6"/>
  <c r="I264" i="6"/>
  <c r="J264" i="6"/>
  <c r="C265" i="6"/>
  <c r="G265" i="6"/>
  <c r="H265" i="6"/>
  <c r="I265" i="6"/>
  <c r="J265" i="6"/>
  <c r="C266" i="6"/>
  <c r="G266" i="6"/>
  <c r="H266" i="6"/>
  <c r="I266" i="6"/>
  <c r="J266" i="6"/>
  <c r="C267" i="6"/>
  <c r="G267" i="6"/>
  <c r="H267" i="6"/>
  <c r="I267" i="6"/>
  <c r="J267" i="6"/>
  <c r="C268" i="6"/>
  <c r="G268" i="6"/>
  <c r="H268" i="6"/>
  <c r="I268" i="6"/>
  <c r="J268" i="6"/>
  <c r="C269" i="6"/>
  <c r="G269" i="6"/>
  <c r="H269" i="6"/>
  <c r="I269" i="6"/>
  <c r="J269" i="6"/>
  <c r="C270" i="6"/>
  <c r="G270" i="6"/>
  <c r="H270" i="6"/>
  <c r="I270" i="6"/>
  <c r="J270" i="6"/>
  <c r="C271" i="6"/>
  <c r="G271" i="6"/>
  <c r="H271" i="6"/>
  <c r="I271" i="6"/>
  <c r="J271" i="6"/>
  <c r="C272" i="6"/>
  <c r="G272" i="6"/>
  <c r="H272" i="6"/>
  <c r="I272" i="6"/>
  <c r="J272" i="6"/>
  <c r="C273" i="6"/>
  <c r="G273" i="6"/>
  <c r="H273" i="6"/>
  <c r="I273" i="6"/>
  <c r="J273" i="6"/>
  <c r="C274" i="6"/>
  <c r="G274" i="6"/>
  <c r="H274" i="6"/>
  <c r="I274" i="6"/>
  <c r="J274" i="6"/>
  <c r="C275" i="6"/>
  <c r="G275" i="6"/>
  <c r="H275" i="6"/>
  <c r="I275" i="6"/>
  <c r="J275" i="6"/>
  <c r="C276" i="6"/>
  <c r="G276" i="6"/>
  <c r="H276" i="6"/>
  <c r="I276" i="6"/>
  <c r="J276" i="6"/>
  <c r="C277" i="6"/>
  <c r="G277" i="6"/>
  <c r="H277" i="6"/>
  <c r="I277" i="6"/>
  <c r="J277" i="6"/>
  <c r="C278" i="6"/>
  <c r="G278" i="6"/>
  <c r="H278" i="6"/>
  <c r="I278" i="6"/>
  <c r="J278" i="6"/>
  <c r="C279" i="6"/>
  <c r="G279" i="6"/>
  <c r="H279" i="6"/>
  <c r="I279" i="6"/>
  <c r="J279" i="6"/>
  <c r="C280" i="6"/>
  <c r="G280" i="6"/>
  <c r="H280" i="6"/>
  <c r="I280" i="6"/>
  <c r="J280" i="6"/>
  <c r="C281" i="6"/>
  <c r="G281" i="6"/>
  <c r="H281" i="6"/>
  <c r="I281" i="6"/>
  <c r="J281" i="6"/>
  <c r="C282" i="6"/>
  <c r="G282" i="6"/>
  <c r="H282" i="6"/>
  <c r="I282" i="6"/>
  <c r="J282" i="6"/>
  <c r="C283" i="6"/>
  <c r="G283" i="6"/>
  <c r="H283" i="6"/>
  <c r="I283" i="6"/>
  <c r="J283" i="6"/>
  <c r="C284" i="6"/>
  <c r="G284" i="6"/>
  <c r="H284" i="6"/>
  <c r="I284" i="6"/>
  <c r="J284" i="6"/>
  <c r="C285" i="6"/>
  <c r="G285" i="6"/>
  <c r="H285" i="6"/>
  <c r="I285" i="6"/>
  <c r="J285" i="6"/>
  <c r="C286" i="6"/>
  <c r="G286" i="6"/>
  <c r="H286" i="6"/>
  <c r="I286" i="6"/>
  <c r="J286" i="6"/>
  <c r="C287" i="6"/>
  <c r="G287" i="6"/>
  <c r="H287" i="6"/>
  <c r="I287" i="6"/>
  <c r="J287" i="6"/>
  <c r="C288" i="6"/>
  <c r="G288" i="6"/>
  <c r="H288" i="6"/>
  <c r="I288" i="6"/>
  <c r="J288" i="6"/>
  <c r="C289" i="6"/>
  <c r="G289" i="6"/>
  <c r="H289" i="6"/>
  <c r="I289" i="6"/>
  <c r="J289" i="6"/>
  <c r="C290" i="6"/>
  <c r="G290" i="6"/>
  <c r="H290" i="6"/>
  <c r="I290" i="6"/>
  <c r="J290" i="6"/>
  <c r="C291" i="6"/>
  <c r="G291" i="6"/>
  <c r="H291" i="6"/>
  <c r="I291" i="6"/>
  <c r="J291" i="6"/>
  <c r="C292" i="6"/>
  <c r="G292" i="6"/>
  <c r="H292" i="6"/>
  <c r="I292" i="6"/>
  <c r="J292" i="6"/>
  <c r="C293" i="6"/>
  <c r="G293" i="6"/>
  <c r="H293" i="6"/>
  <c r="I293" i="6"/>
  <c r="J293" i="6"/>
  <c r="C294" i="6"/>
  <c r="G294" i="6"/>
  <c r="H294" i="6"/>
  <c r="I294" i="6"/>
  <c r="J294" i="6"/>
  <c r="C295" i="6"/>
  <c r="G295" i="6"/>
  <c r="H295" i="6"/>
  <c r="I295" i="6"/>
  <c r="J295" i="6"/>
  <c r="C296" i="6"/>
  <c r="G296" i="6"/>
  <c r="H296" i="6"/>
  <c r="I296" i="6"/>
  <c r="J296" i="6"/>
  <c r="C297" i="6"/>
  <c r="G297" i="6"/>
  <c r="H297" i="6"/>
  <c r="I297" i="6"/>
  <c r="J297" i="6"/>
  <c r="C298" i="6"/>
  <c r="G298" i="6"/>
  <c r="H298" i="6"/>
  <c r="I298" i="6"/>
  <c r="J298" i="6"/>
  <c r="C299" i="6"/>
  <c r="G299" i="6"/>
  <c r="H299" i="6"/>
  <c r="I299" i="6"/>
  <c r="J299" i="6"/>
  <c r="C300" i="6"/>
  <c r="G300" i="6"/>
  <c r="H300" i="6"/>
  <c r="I300" i="6"/>
  <c r="J300" i="6"/>
  <c r="C301" i="6"/>
  <c r="G301" i="6"/>
  <c r="H301" i="6"/>
  <c r="I301" i="6"/>
  <c r="J301" i="6"/>
  <c r="C302" i="6"/>
  <c r="G302" i="6"/>
  <c r="H302" i="6"/>
  <c r="I302" i="6"/>
  <c r="J302" i="6"/>
  <c r="C303" i="6"/>
  <c r="G303" i="6"/>
  <c r="H303" i="6"/>
  <c r="I303" i="6"/>
  <c r="J303" i="6"/>
  <c r="C304" i="6"/>
  <c r="G304" i="6"/>
  <c r="H304" i="6"/>
  <c r="I304" i="6"/>
  <c r="J304" i="6"/>
  <c r="C305" i="6"/>
  <c r="G305" i="6"/>
  <c r="H305" i="6"/>
  <c r="I305" i="6"/>
  <c r="J305" i="6"/>
  <c r="C306" i="6"/>
  <c r="G306" i="6"/>
  <c r="H306" i="6"/>
  <c r="I306" i="6"/>
  <c r="J306" i="6"/>
  <c r="C307" i="6"/>
  <c r="G307" i="6"/>
  <c r="H307" i="6"/>
  <c r="I307" i="6"/>
  <c r="J307" i="6"/>
  <c r="C308" i="6"/>
  <c r="G308" i="6"/>
  <c r="H308" i="6"/>
  <c r="I308" i="6"/>
  <c r="J308" i="6"/>
  <c r="C309" i="6"/>
  <c r="G309" i="6"/>
  <c r="H309" i="6"/>
  <c r="I309" i="6"/>
  <c r="J309" i="6"/>
  <c r="C310" i="6"/>
  <c r="G310" i="6"/>
  <c r="H310" i="6"/>
  <c r="I310" i="6"/>
  <c r="J310" i="6"/>
  <c r="C311" i="6"/>
  <c r="G311" i="6"/>
  <c r="H311" i="6"/>
  <c r="I311" i="6"/>
  <c r="J311" i="6"/>
  <c r="C312" i="6"/>
  <c r="G312" i="6"/>
  <c r="H312" i="6"/>
  <c r="I312" i="6"/>
  <c r="J312" i="6"/>
  <c r="C313" i="6"/>
  <c r="G313" i="6"/>
  <c r="H313" i="6"/>
  <c r="I313" i="6"/>
  <c r="J313" i="6"/>
  <c r="C314" i="6"/>
  <c r="G314" i="6"/>
  <c r="H314" i="6"/>
  <c r="I314" i="6"/>
  <c r="J314" i="6"/>
  <c r="C315" i="6"/>
  <c r="G315" i="6"/>
  <c r="H315" i="6"/>
  <c r="I315" i="6"/>
  <c r="J315" i="6"/>
  <c r="C316" i="6"/>
  <c r="G316" i="6"/>
  <c r="H316" i="6"/>
  <c r="I316" i="6"/>
  <c r="J316" i="6"/>
  <c r="C317" i="6"/>
  <c r="G317" i="6"/>
  <c r="H317" i="6"/>
  <c r="I317" i="6"/>
  <c r="J317" i="6"/>
  <c r="C318" i="6"/>
  <c r="G318" i="6"/>
  <c r="H318" i="6"/>
  <c r="I318" i="6"/>
  <c r="J318" i="6"/>
  <c r="C319" i="6"/>
  <c r="G319" i="6"/>
  <c r="H319" i="6"/>
  <c r="I319" i="6"/>
  <c r="J319" i="6"/>
  <c r="C320" i="6"/>
  <c r="G320" i="6"/>
  <c r="H320" i="6"/>
  <c r="I320" i="6"/>
  <c r="J320" i="6"/>
  <c r="C321" i="6"/>
  <c r="G321" i="6"/>
  <c r="H321" i="6"/>
  <c r="I321" i="6"/>
  <c r="J321" i="6"/>
  <c r="H8" i="1"/>
  <c r="H9" i="1"/>
  <c r="L9" i="1"/>
  <c r="G65" i="1"/>
  <c r="G12" i="1"/>
  <c r="H12" i="1"/>
  <c r="O65" i="1"/>
  <c r="O12" i="1"/>
  <c r="P65" i="1"/>
  <c r="P12" i="1"/>
  <c r="Q65" i="1"/>
  <c r="Q12" i="1"/>
  <c r="R65" i="1"/>
  <c r="R12" i="1"/>
  <c r="S12" i="1"/>
  <c r="F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Christine Ruptash</author>
  </authors>
  <commentList>
    <comment ref="L11" authorId="0" shapeId="0" xr:uid="{00000000-0006-0000-0100-000001000000}">
      <text>
        <r>
          <rPr>
            <b/>
            <sz val="12"/>
            <color indexed="81"/>
            <rFont val="Tahoma"/>
            <family val="2"/>
          </rPr>
          <t xml:space="preserve">Specify if your mortgage is fixed or variable.
The stress test will only affect variable mortgages. </t>
        </r>
        <r>
          <rPr>
            <sz val="12"/>
            <color indexed="81"/>
            <rFont val="Tahoma"/>
            <family val="2"/>
          </rPr>
          <t xml:space="preserve">
</t>
        </r>
      </text>
    </comment>
    <comment ref="P11" authorId="0" shapeId="0" xr:uid="{00000000-0006-0000-0100-000002000000}">
      <text>
        <r>
          <rPr>
            <b/>
            <sz val="12"/>
            <color indexed="81"/>
            <rFont val="Tahoma"/>
            <family val="2"/>
          </rPr>
          <t>Include the total  principal and interest you pay in one month.</t>
        </r>
      </text>
    </comment>
    <comment ref="Q11" authorId="0" shapeId="0" xr:uid="{00000000-0006-0000-0100-000003000000}">
      <text>
        <r>
          <rPr>
            <b/>
            <sz val="12"/>
            <color indexed="81"/>
            <rFont val="Tahoma"/>
            <family val="2"/>
          </rPr>
          <t>Use your average monthly expenses for this calculation - (divide your total annual expenses by 12).
Include any 2nd mortgage payments in this calculation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Kevin Wilke</author>
  </authors>
  <commentList>
    <comment ref="H13" authorId="0" shapeId="0" xr:uid="{00000000-0006-0000-0300-000001000000}">
      <text>
        <r>
          <rPr>
            <b/>
            <sz val="11"/>
            <color indexed="81"/>
            <rFont val="Tahoma"/>
            <family val="2"/>
          </rPr>
          <t xml:space="preserve">Input how many points that the mortgage rates could change (in %)
</t>
        </r>
        <r>
          <rPr>
            <sz val="11"/>
            <color indexed="81"/>
            <rFont val="Tahoma"/>
            <family val="2"/>
          </rPr>
          <t>(e.g. if you have a variable mortgage currently at 2.75%, and mortgage rates increase by 0.5% resulting in your new rate being 3.25%, input +0.5)</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Christine Ruptash</author>
  </authors>
  <commentList>
    <comment ref="L11" authorId="0" shapeId="0" xr:uid="{00000000-0006-0000-0400-000001000000}">
      <text>
        <r>
          <rPr>
            <b/>
            <sz val="12"/>
            <color indexed="81"/>
            <rFont val="Tahoma"/>
            <family val="2"/>
          </rPr>
          <t xml:space="preserve">Specify if your mortgage is fixed or variable.
The stress test will only affect variable mortgages. </t>
        </r>
        <r>
          <rPr>
            <sz val="12"/>
            <color indexed="81"/>
            <rFont val="Tahoma"/>
            <family val="2"/>
          </rPr>
          <t xml:space="preserve">
</t>
        </r>
      </text>
    </comment>
    <comment ref="P11" authorId="0" shapeId="0" xr:uid="{00000000-0006-0000-0400-000002000000}">
      <text>
        <r>
          <rPr>
            <b/>
            <sz val="12"/>
            <color indexed="81"/>
            <rFont val="Tahoma"/>
            <family val="2"/>
          </rPr>
          <t>Include the total  principal and interest you pay in one month.</t>
        </r>
      </text>
    </comment>
    <comment ref="Q11" authorId="0" shapeId="0" xr:uid="{00000000-0006-0000-0400-000003000000}">
      <text>
        <r>
          <rPr>
            <b/>
            <sz val="12"/>
            <color indexed="81"/>
            <rFont val="Tahoma"/>
            <family val="2"/>
          </rPr>
          <t>Use your average monthly expenses for this calculation - (divide your total annual expenses by 12).
Include any 2nd mortgage payments in this calculation</t>
        </r>
      </text>
    </comment>
  </commentList>
</comments>
</file>

<file path=xl/sharedStrings.xml><?xml version="1.0" encoding="utf-8"?>
<sst xmlns="http://schemas.openxmlformats.org/spreadsheetml/2006/main" count="176" uniqueCount="103">
  <si>
    <t>Address</t>
  </si>
  <si>
    <t>Mortgage Debt</t>
  </si>
  <si>
    <t>Equity</t>
  </si>
  <si>
    <t>% of Goal</t>
  </si>
  <si>
    <t>Interest Rate</t>
  </si>
  <si>
    <t>Interest</t>
  </si>
  <si>
    <t>Cash Flow</t>
  </si>
  <si>
    <t>LTV Ratio</t>
  </si>
  <si>
    <t>v</t>
  </si>
  <si>
    <t>mths</t>
  </si>
  <si>
    <t>Required Information:</t>
  </si>
  <si>
    <t>Instructions:</t>
  </si>
  <si>
    <t>Supply a Loan Date in the Blue cell and fill in 3 of the 4 Yellow cells.</t>
  </si>
  <si>
    <t>Loan date</t>
  </si>
  <si>
    <t>Loan Amt</t>
  </si>
  <si>
    <t>No. of Months</t>
  </si>
  <si>
    <t>Monthly Pmt</t>
  </si>
  <si>
    <t>Mortgage Loan Account Information (Optional)</t>
  </si>
  <si>
    <t xml:space="preserve">Name: </t>
  </si>
  <si>
    <t xml:space="preserve">Reference: </t>
  </si>
  <si>
    <t xml:space="preserve">Address: </t>
  </si>
  <si>
    <t xml:space="preserve">City, State ZIP: </t>
  </si>
  <si>
    <t xml:space="preserve">Telephone: </t>
  </si>
  <si>
    <t>Mortgage Data</t>
  </si>
  <si>
    <t xml:space="preserve">Original Mortgage Date: </t>
  </si>
  <si>
    <t xml:space="preserve">Monthly Payment: </t>
  </si>
  <si>
    <t xml:space="preserve">Original Mortgage Amount: </t>
  </si>
  <si>
    <t xml:space="preserve">Last Payment: </t>
  </si>
  <si>
    <t xml:space="preserve">Annual Interest Rate: </t>
  </si>
  <si>
    <t xml:space="preserve">Total Payments: </t>
  </si>
  <si>
    <t xml:space="preserve">Mortgage Period - Months: </t>
  </si>
  <si>
    <t xml:space="preserve">Total Interest: </t>
  </si>
  <si>
    <t>Individual Payments</t>
  </si>
  <si>
    <t>Cumulative</t>
  </si>
  <si>
    <t>Year-to-Date</t>
  </si>
  <si>
    <t>No.</t>
  </si>
  <si>
    <t>Date</t>
  </si>
  <si>
    <t>Principal</t>
  </si>
  <si>
    <t>Balance</t>
  </si>
  <si>
    <t>%</t>
  </si>
  <si>
    <t>TOTALS</t>
  </si>
  <si>
    <t>Current Interest Rate</t>
  </si>
  <si>
    <t>Total Equity</t>
  </si>
  <si>
    <t>Your Equity</t>
  </si>
  <si>
    <t>Equity Ownership %</t>
  </si>
  <si>
    <t>Cash Flow Ownership %</t>
  </si>
  <si>
    <t>Difference</t>
  </si>
  <si>
    <r>
      <t>My Goals:</t>
    </r>
    <r>
      <rPr>
        <b/>
        <sz val="12"/>
        <rFont val="Arial"/>
        <family val="2"/>
      </rPr>
      <t xml:space="preserve">     Cash Flow</t>
    </r>
  </si>
  <si>
    <r>
      <t xml:space="preserve">Actual      </t>
    </r>
    <r>
      <rPr>
        <b/>
        <sz val="12"/>
        <rFont val="Arial"/>
        <family val="2"/>
      </rPr>
      <t xml:space="preserve">     Cash Flow</t>
    </r>
  </si>
  <si>
    <r>
      <t>My Goals:</t>
    </r>
    <r>
      <rPr>
        <b/>
        <sz val="12"/>
        <rFont val="Arial"/>
        <family val="2"/>
      </rPr>
      <t xml:space="preserve">      Equity</t>
    </r>
  </si>
  <si>
    <r>
      <t xml:space="preserve">Actual      </t>
    </r>
    <r>
      <rPr>
        <b/>
        <sz val="12"/>
        <rFont val="Arial"/>
        <family val="2"/>
      </rPr>
      <t xml:space="preserve">      Equity</t>
    </r>
  </si>
  <si>
    <t xml:space="preserve">                             </t>
  </si>
  <si>
    <t>Your Current Real Estate Portfolio</t>
  </si>
  <si>
    <t>Your Stress Tested Portfolio</t>
  </si>
  <si>
    <t>Expenses Increase/Decrease</t>
  </si>
  <si>
    <t>Values Increase/Decrease</t>
  </si>
  <si>
    <r>
      <t>f</t>
    </r>
    <r>
      <rPr>
        <sz val="14"/>
        <rFont val="Arial"/>
        <family val="2"/>
      </rPr>
      <t>ixed/</t>
    </r>
    <r>
      <rPr>
        <b/>
        <sz val="14"/>
        <rFont val="Arial"/>
        <family val="2"/>
      </rPr>
      <t>v</t>
    </r>
    <r>
      <rPr>
        <sz val="14"/>
        <rFont val="Arial"/>
        <family val="2"/>
      </rPr>
      <t>ar</t>
    </r>
  </si>
  <si>
    <t xml:space="preserve">4)   Click “Calculate the Stress Test” </t>
  </si>
  <si>
    <t>·      Your Equity Goal</t>
  </si>
  <si>
    <t>·      Your Cash Flow Goal</t>
  </si>
  <si>
    <t xml:space="preserve">   for each property that you own.</t>
  </si>
  <si>
    <t>Actual Total Loan to Value</t>
  </si>
  <si>
    <t>Stress Tested Total Loan to Value</t>
  </si>
  <si>
    <r>
      <t>1)   In “</t>
    </r>
    <r>
      <rPr>
        <b/>
        <sz val="16"/>
        <rFont val="Arial"/>
        <family val="2"/>
      </rPr>
      <t>Your Real Estate Portfolio</t>
    </r>
    <r>
      <rPr>
        <sz val="16"/>
        <rFont val="Arial"/>
        <family val="2"/>
      </rPr>
      <t>” tab enter:</t>
    </r>
  </si>
  <si>
    <r>
      <t>2)   In “</t>
    </r>
    <r>
      <rPr>
        <b/>
        <sz val="16"/>
        <rFont val="Arial"/>
        <family val="2"/>
      </rPr>
      <t>Your Real Estate Portfolio</t>
    </r>
    <r>
      <rPr>
        <sz val="16"/>
        <rFont val="Arial"/>
        <family val="2"/>
      </rPr>
      <t>” tab enter the financial information</t>
    </r>
  </si>
  <si>
    <r>
      <t>5)   In the “</t>
    </r>
    <r>
      <rPr>
        <b/>
        <sz val="16"/>
        <rFont val="Arial"/>
        <family val="2"/>
      </rPr>
      <t>Stress Tested RE Portfolio</t>
    </r>
    <r>
      <rPr>
        <sz val="16"/>
        <rFont val="Arial"/>
        <family val="2"/>
      </rPr>
      <t xml:space="preserve">” tab your portfolio has been modified </t>
    </r>
  </si>
  <si>
    <t xml:space="preserve">Monthly Rent </t>
  </si>
  <si>
    <t>Your Annual Cash Flow</t>
  </si>
  <si>
    <t>Total Annual Cash Flow</t>
  </si>
  <si>
    <t xml:space="preserve">Monthly Mortgage Payment         </t>
  </si>
  <si>
    <t>Current Market Value</t>
  </si>
  <si>
    <t>Type of Mortgage</t>
  </si>
  <si>
    <r>
      <t>f</t>
    </r>
    <r>
      <rPr>
        <sz val="16"/>
        <rFont val="Arial"/>
        <family val="2"/>
      </rPr>
      <t>ixed/</t>
    </r>
    <r>
      <rPr>
        <b/>
        <sz val="16"/>
        <rFont val="Arial"/>
        <family val="2"/>
      </rPr>
      <t>v</t>
    </r>
    <r>
      <rPr>
        <sz val="16"/>
        <rFont val="Arial"/>
        <family val="2"/>
      </rPr>
      <t>ar</t>
    </r>
  </si>
  <si>
    <r>
      <t>My Goals</t>
    </r>
    <r>
      <rPr>
        <b/>
        <sz val="14"/>
        <rFont val="Arial"/>
        <family val="2"/>
      </rPr>
      <t xml:space="preserve">            Equity</t>
    </r>
  </si>
  <si>
    <r>
      <t xml:space="preserve">My Goals   </t>
    </r>
    <r>
      <rPr>
        <b/>
        <sz val="14"/>
        <rFont val="Arial"/>
        <family val="2"/>
      </rPr>
      <t xml:space="preserve">        Cash Flow</t>
    </r>
  </si>
  <si>
    <r>
      <t xml:space="preserve">My Goals </t>
    </r>
    <r>
      <rPr>
        <b/>
        <sz val="14"/>
        <rFont val="Arial"/>
        <family val="2"/>
      </rPr>
      <t xml:space="preserve">      Equity</t>
    </r>
  </si>
  <si>
    <r>
      <t xml:space="preserve">Actual      </t>
    </r>
    <r>
      <rPr>
        <b/>
        <sz val="14"/>
        <rFont val="Arial"/>
        <family val="2"/>
      </rPr>
      <t xml:space="preserve">      Equity</t>
    </r>
  </si>
  <si>
    <r>
      <t xml:space="preserve">My Goals </t>
    </r>
    <r>
      <rPr>
        <b/>
        <sz val="14"/>
        <rFont val="Arial"/>
        <family val="2"/>
      </rPr>
      <t xml:space="preserve">     Cash Flow</t>
    </r>
  </si>
  <si>
    <r>
      <t xml:space="preserve">Actual      </t>
    </r>
    <r>
      <rPr>
        <b/>
        <sz val="14"/>
        <rFont val="Arial"/>
        <family val="2"/>
      </rPr>
      <t xml:space="preserve">     Cash Flow</t>
    </r>
  </si>
  <si>
    <r>
      <t>Stress Tested</t>
    </r>
    <r>
      <rPr>
        <b/>
        <sz val="14"/>
        <rFont val="Arial"/>
        <family val="2"/>
      </rPr>
      <t xml:space="preserve">    Cash Flow</t>
    </r>
  </si>
  <si>
    <r>
      <t xml:space="preserve">Stress Tested     </t>
    </r>
    <r>
      <rPr>
        <b/>
        <sz val="14"/>
        <rFont val="Arial"/>
        <family val="2"/>
      </rPr>
      <t>Equity</t>
    </r>
  </si>
  <si>
    <r>
      <t xml:space="preserve">My Goals </t>
    </r>
    <r>
      <rPr>
        <b/>
        <sz val="12"/>
        <rFont val="Arial"/>
        <family val="2"/>
      </rPr>
      <t xml:space="preserve">      Equity</t>
    </r>
  </si>
  <si>
    <r>
      <t xml:space="preserve">My Goals </t>
    </r>
    <r>
      <rPr>
        <b/>
        <sz val="12"/>
        <rFont val="Arial"/>
        <family val="2"/>
      </rPr>
      <t xml:space="preserve">     Cash Flow</t>
    </r>
  </si>
  <si>
    <r>
      <t>Monthly Expenses</t>
    </r>
    <r>
      <rPr>
        <b/>
        <sz val="9"/>
        <rFont val="Arial"/>
        <family val="2"/>
      </rPr>
      <t xml:space="preserve">   (incl. 2nd mortgages)</t>
    </r>
  </si>
  <si>
    <r>
      <t>Monthly Expenses</t>
    </r>
    <r>
      <rPr>
        <b/>
        <sz val="9"/>
        <rFont val="Arial"/>
        <family val="2"/>
      </rPr>
      <t xml:space="preserve">     (incl. 2nd mortgages)</t>
    </r>
  </si>
  <si>
    <t xml:space="preserve">             Strategic Investor Scorecard™</t>
  </si>
  <si>
    <t xml:space="preserve"> 'What If' Scenarios</t>
  </si>
  <si>
    <t>"What If"  Scenarios</t>
  </si>
  <si>
    <t>Portfolio Stress Test Variables</t>
  </si>
  <si>
    <t>This Strategic Investor Scorecard™ is sold or otherwise provided on the understanding that the authors are not responsible for any results or actions taken in the reliance upon information contained in this report/scorecard, or conveyed by the way of the said seminars, nor or any errors contained therein or presented thereat or omissions in relation thereto.</t>
  </si>
  <si>
    <t>It is further understood that the said authors hereby disclaim all and any liability to any person, whether a purchaser of this report/scorecard, a student of the said seminars or otherwise, arising in respect of this report/scorecard, or the said seminars m and of the consequences of anything done or purported to be done by any such person in reliance, whether in whole or in part, upon the whole or any part of the contents of this report/scorecard or the said seminars.</t>
  </si>
  <si>
    <t>If legal, accounting, tax, investment, financial planning or other professional advice or assistance is required: the services of a competent professional person should be sought. The following content has been researched and published in good faith without warranty or liability for any erroneous, incomplete or misleading information. All rights reserved.</t>
  </si>
  <si>
    <t>Strategic Investor Scorecard™ Instructions</t>
  </si>
  <si>
    <r>
      <t>3)   In “</t>
    </r>
    <r>
      <rPr>
        <b/>
        <sz val="16"/>
        <rFont val="Arial"/>
        <family val="2"/>
      </rPr>
      <t>What If Scenarios</t>
    </r>
    <r>
      <rPr>
        <sz val="16"/>
        <rFont val="Arial"/>
        <family val="2"/>
      </rPr>
      <t xml:space="preserve">” tab, change the variables to stress test </t>
    </r>
  </si>
  <si>
    <t>for different phases of the real estate cycle.</t>
  </si>
  <si>
    <t>based on the variables you entered in the “What If Scenarios” tab.</t>
  </si>
  <si>
    <t>Location 1</t>
  </si>
  <si>
    <t>Location 2</t>
  </si>
  <si>
    <t>Location 3</t>
  </si>
  <si>
    <t xml:space="preserve">  Strategic Investor Scorecard™</t>
  </si>
  <si>
    <t>Interest Rate Increase/Decrease</t>
  </si>
  <si>
    <t>Rental Increase/Decrease</t>
  </si>
  <si>
    <t>Amortization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</si>
</sst>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_(* \(#,##0.00\);_(* &quot;-&quot;??_);_(@_)"/>
    <numFmt numFmtId="165" formatCode="0.0%"/>
    <numFmt numFmtId="166" formatCode="#,##0.00\ ;\(#,##0.00\);"/>
    <numFmt numFmtId="167" formatCode="m/d/yy\ "/>
    <numFmt numFmtId="168" formatCode="0.00&quot;% &quot;"/>
    <numFmt numFmtId="169" formatCode="#,##0.00\ ;\(#,##0.00\);0.00\ "/>
    <numFmt numFmtId="170" formatCode="m/yy"/>
    <numFmt numFmtId="171" formatCode="0.000&quot;% &quot;"/>
    <numFmt numFmtId="172" formatCode="&quot;$&quot;#,##0"/>
    <numFmt numFmtId="173" formatCode="0.0"/>
    <numFmt numFmtId="174" formatCode="&quot;$&quot;#,##0;[Red]&quot;$&quot;#,##0"/>
  </numFmts>
  <fonts count="63" x14ac:knownFonts="1">
    <font>
      <sz val="10"/>
      <name val="Arial"/>
    </font>
    <font>
      <sz val="10"/>
      <name val="Arial"/>
      <family val="2"/>
    </font>
    <font>
      <sz val="8"/>
      <name val="Arial"/>
      <family val="2"/>
    </font>
    <font>
      <b/>
      <sz val="12"/>
      <name val="Arial"/>
      <family val="2"/>
    </font>
    <font>
      <b/>
      <sz val="10"/>
      <name val="Arial"/>
      <family val="2"/>
    </font>
    <font>
      <sz val="9"/>
      <name val="Arial"/>
      <family val="2"/>
    </font>
    <font>
      <b/>
      <sz val="9"/>
      <color indexed="12"/>
      <name val="Arial"/>
      <family val="2"/>
    </font>
    <font>
      <b/>
      <sz val="12"/>
      <color indexed="12"/>
      <name val="Times New Roman"/>
      <family val="1"/>
    </font>
    <font>
      <sz val="8"/>
      <name val="Helv"/>
    </font>
    <font>
      <b/>
      <sz val="8"/>
      <color indexed="10"/>
      <name val="Helv"/>
    </font>
    <font>
      <b/>
      <sz val="8"/>
      <name val="Helv"/>
    </font>
    <font>
      <b/>
      <sz val="9"/>
      <name val="Arial"/>
      <family val="2"/>
    </font>
    <font>
      <b/>
      <i/>
      <sz val="10"/>
      <name val="Arial"/>
      <family val="2"/>
    </font>
    <font>
      <b/>
      <i/>
      <u/>
      <sz val="10"/>
      <name val="Arial"/>
      <family val="2"/>
    </font>
    <font>
      <sz val="10"/>
      <color indexed="10"/>
      <name val="Arial"/>
      <family val="2"/>
    </font>
    <font>
      <sz val="12"/>
      <name val="Arial"/>
      <family val="2"/>
    </font>
    <font>
      <sz val="11"/>
      <name val="Arial"/>
      <family val="2"/>
    </font>
    <font>
      <b/>
      <sz val="11"/>
      <name val="Arial"/>
      <family val="2"/>
    </font>
    <font>
      <b/>
      <sz val="11"/>
      <name val="Arial"/>
      <family val="2"/>
    </font>
    <font>
      <b/>
      <sz val="12"/>
      <name val="Arial"/>
      <family val="2"/>
    </font>
    <font>
      <sz val="12"/>
      <name val="Arial"/>
      <family val="2"/>
    </font>
    <font>
      <b/>
      <sz val="14"/>
      <color indexed="9"/>
      <name val="Arial"/>
      <family val="2"/>
    </font>
    <font>
      <b/>
      <sz val="14"/>
      <name val="Arial"/>
      <family val="2"/>
    </font>
    <font>
      <sz val="14"/>
      <name val="Arial"/>
      <family val="2"/>
    </font>
    <font>
      <sz val="16"/>
      <name val="Times New Roman"/>
      <family val="1"/>
    </font>
    <font>
      <sz val="16"/>
      <name val="Arial"/>
      <family val="2"/>
    </font>
    <font>
      <sz val="11"/>
      <name val="Arial"/>
      <family val="2"/>
    </font>
    <font>
      <b/>
      <sz val="16"/>
      <name val="Arial"/>
      <family val="2"/>
    </font>
    <font>
      <u/>
      <sz val="10"/>
      <color indexed="12"/>
      <name val="Arial"/>
      <family val="2"/>
    </font>
    <font>
      <b/>
      <sz val="12"/>
      <color indexed="81"/>
      <name val="Tahoma"/>
      <family val="2"/>
    </font>
    <font>
      <sz val="12"/>
      <color indexed="81"/>
      <name val="Tahoma"/>
      <family val="2"/>
    </font>
    <font>
      <sz val="14"/>
      <name val="Arial"/>
      <family val="2"/>
    </font>
    <font>
      <b/>
      <sz val="14"/>
      <name val="Corbel"/>
      <family val="2"/>
    </font>
    <font>
      <sz val="14"/>
      <color indexed="8"/>
      <name val="Arial"/>
      <family val="2"/>
    </font>
    <font>
      <sz val="14"/>
      <color indexed="10"/>
      <name val="Arial"/>
      <family val="2"/>
    </font>
    <font>
      <sz val="12"/>
      <name val="Cambria"/>
      <family val="1"/>
    </font>
    <font>
      <sz val="14"/>
      <name val="Cambria"/>
      <family val="1"/>
    </font>
    <font>
      <sz val="10"/>
      <name val="Cambria"/>
      <family val="1"/>
    </font>
    <font>
      <sz val="10"/>
      <name val="Verdana"/>
      <family val="2"/>
    </font>
    <font>
      <sz val="9"/>
      <color indexed="81"/>
      <name val="Tahoma"/>
      <family val="2"/>
    </font>
    <font>
      <sz val="11"/>
      <color indexed="81"/>
      <name val="Tahoma"/>
      <family val="2"/>
    </font>
    <font>
      <b/>
      <sz val="11"/>
      <color indexed="81"/>
      <name val="Tahoma"/>
      <family val="2"/>
    </font>
    <font>
      <b/>
      <sz val="14"/>
      <color rgb="FF0E254B"/>
      <name val="Arial"/>
      <family val="2"/>
    </font>
    <font>
      <b/>
      <sz val="11"/>
      <color rgb="FF0E254B"/>
      <name val="Arial"/>
      <family val="2"/>
    </font>
    <font>
      <b/>
      <sz val="11"/>
      <color rgb="FF13264C"/>
      <name val="Arial"/>
      <family val="2"/>
    </font>
    <font>
      <b/>
      <sz val="14"/>
      <color rgb="FF13264C"/>
      <name val="Arial"/>
      <family val="2"/>
    </font>
    <font>
      <b/>
      <sz val="14"/>
      <color rgb="FF101A3D"/>
      <name val="Arial"/>
      <family val="2"/>
    </font>
    <font>
      <b/>
      <sz val="11"/>
      <color rgb="FF101A3D"/>
      <name val="Arial"/>
      <family val="2"/>
    </font>
    <font>
      <b/>
      <sz val="12"/>
      <color rgb="FF101A3D"/>
      <name val="Arial"/>
      <family val="2"/>
    </font>
    <font>
      <b/>
      <sz val="12"/>
      <color rgb="FF0D1230"/>
      <name val="Arial"/>
      <family val="2"/>
    </font>
    <font>
      <b/>
      <u/>
      <sz val="22"/>
      <color rgb="FF7EA800"/>
      <name val="Times New Roman"/>
      <family val="1"/>
    </font>
    <font>
      <b/>
      <sz val="16"/>
      <color rgb="FF8DB236"/>
      <name val="Arial"/>
      <family val="2"/>
    </font>
    <font>
      <b/>
      <sz val="18"/>
      <color theme="3" tint="-0.249977111117893"/>
      <name val="Arial"/>
      <family val="2"/>
    </font>
    <font>
      <b/>
      <sz val="10"/>
      <color theme="3" tint="-0.249977111117893"/>
      <name val="Arial"/>
      <family val="2"/>
    </font>
    <font>
      <b/>
      <sz val="22"/>
      <color rgb="FF8DB236"/>
      <name val="Arial"/>
      <family val="2"/>
    </font>
    <font>
      <b/>
      <sz val="10"/>
      <color rgb="FF8DB236"/>
      <name val="Arial"/>
      <family val="2"/>
    </font>
    <font>
      <b/>
      <sz val="18"/>
      <color rgb="FF16365C"/>
      <name val="Arial"/>
      <family val="2"/>
    </font>
    <font>
      <b/>
      <sz val="8"/>
      <color rgb="FF000000"/>
      <name val="Arial"/>
      <family val="2"/>
    </font>
    <font>
      <sz val="10"/>
      <name val="Arial"/>
      <family val="2"/>
    </font>
    <font>
      <sz val="10"/>
      <name val="Arial"/>
      <family val="2"/>
    </font>
    <font>
      <b/>
      <sz val="14"/>
      <color theme="0"/>
      <name val="Arial"/>
      <family val="2"/>
    </font>
    <font>
      <b/>
      <sz val="10"/>
      <color theme="0"/>
      <name val="Arial"/>
      <family val="2"/>
    </font>
    <font>
      <b/>
      <sz val="11"/>
      <color theme="0"/>
      <name val="Arial"/>
      <family val="2"/>
    </font>
  </fonts>
  <fills count="22">
    <fill>
      <patternFill patternType="none"/>
    </fill>
    <fill>
      <patternFill patternType="gray125"/>
    </fill>
    <fill>
      <patternFill patternType="solid">
        <fgColor indexed="9"/>
      </patternFill>
    </fill>
    <fill>
      <patternFill patternType="solid">
        <fgColor indexed="22"/>
      </patternFill>
    </fill>
    <fill>
      <patternFill patternType="solid">
        <fgColor indexed="15"/>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22"/>
        <bgColor indexed="9"/>
      </patternFill>
    </fill>
    <fill>
      <patternFill patternType="solid">
        <fgColor indexed="9"/>
        <bgColor indexed="9"/>
      </patternFill>
    </fill>
    <fill>
      <patternFill patternType="darkTrellis">
        <bgColor indexed="9"/>
      </patternFill>
    </fill>
    <fill>
      <patternFill patternType="gray0625">
        <fgColor indexed="22"/>
        <bgColor indexed="22"/>
      </patternFill>
    </fill>
    <fill>
      <patternFill patternType="solid">
        <fgColor indexed="22"/>
        <bgColor indexed="22"/>
      </patternFill>
    </fill>
    <fill>
      <patternFill patternType="solid">
        <fgColor indexed="9"/>
        <bgColor indexed="50"/>
      </patternFill>
    </fill>
    <fill>
      <patternFill patternType="solid">
        <fgColor indexed="55"/>
        <bgColor indexed="64"/>
      </patternFill>
    </fill>
    <fill>
      <patternFill patternType="solid">
        <fgColor theme="3" tint="-0.249977111117893"/>
        <bgColor indexed="50"/>
      </patternFill>
    </fill>
    <fill>
      <patternFill patternType="solid">
        <fgColor theme="6"/>
        <bgColor indexed="50"/>
      </patternFill>
    </fill>
    <fill>
      <patternFill patternType="solid">
        <fgColor theme="3" tint="-0.249977111117893"/>
        <bgColor indexed="64"/>
      </patternFill>
    </fill>
    <fill>
      <patternFill patternType="solid">
        <fgColor rgb="FF13264C"/>
        <bgColor indexed="50"/>
      </patternFill>
    </fill>
    <fill>
      <patternFill patternType="solid">
        <fgColor rgb="FFFFFFFF"/>
        <bgColor rgb="FF000000"/>
      </patternFill>
    </fill>
    <fill>
      <patternFill patternType="solid">
        <fgColor rgb="FF8DB236"/>
        <bgColor indexed="64"/>
      </patternFill>
    </fill>
  </fills>
  <borders count="58">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9"/>
      </left>
      <right/>
      <top style="thin">
        <color indexed="9"/>
      </top>
      <bottom style="thin">
        <color indexed="23"/>
      </bottom>
      <diagonal/>
    </border>
    <border>
      <left/>
      <right/>
      <top style="thin">
        <color indexed="9"/>
      </top>
      <bottom style="thin">
        <color indexed="23"/>
      </bottom>
      <diagonal/>
    </border>
    <border>
      <left/>
      <right style="thin">
        <color indexed="23"/>
      </right>
      <top style="thin">
        <color indexed="9"/>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thick">
        <color rgb="FF0E254B"/>
      </left>
      <right/>
      <top style="thick">
        <color rgb="FF0E254B"/>
      </top>
      <bottom/>
      <diagonal/>
    </border>
    <border>
      <left/>
      <right/>
      <top style="thick">
        <color rgb="FF0E254B"/>
      </top>
      <bottom/>
      <diagonal/>
    </border>
    <border>
      <left/>
      <right style="thick">
        <color rgb="FF0E254B"/>
      </right>
      <top style="thick">
        <color rgb="FF0E254B"/>
      </top>
      <bottom/>
      <diagonal/>
    </border>
    <border>
      <left style="thick">
        <color rgb="FF0E254B"/>
      </left>
      <right/>
      <top/>
      <bottom/>
      <diagonal/>
    </border>
    <border>
      <left/>
      <right style="thick">
        <color rgb="FF0E254B"/>
      </right>
      <top/>
      <bottom/>
      <diagonal/>
    </border>
    <border>
      <left style="thick">
        <color rgb="FF0E254B"/>
      </left>
      <right/>
      <top/>
      <bottom style="thick">
        <color rgb="FF0E254B"/>
      </bottom>
      <diagonal/>
    </border>
    <border>
      <left/>
      <right/>
      <top/>
      <bottom style="thick">
        <color rgb="FF0E254B"/>
      </bottom>
      <diagonal/>
    </border>
    <border>
      <left/>
      <right style="thick">
        <color rgb="FF0E254B"/>
      </right>
      <top/>
      <bottom style="thick">
        <color rgb="FF0E254B"/>
      </bottom>
      <diagonal/>
    </border>
  </borders>
  <cellStyleXfs count="9">
    <xf numFmtId="0" fontId="0" fillId="0" borderId="0"/>
    <xf numFmtId="1" fontId="5" fillId="2" borderId="1" applyNumberFormat="0" applyBorder="0" applyAlignment="0" applyProtection="0"/>
    <xf numFmtId="0" fontId="28" fillId="0" borderId="0" applyNumberFormat="0" applyFill="0" applyBorder="0" applyAlignment="0" applyProtection="0">
      <alignment vertical="top"/>
      <protection locked="0"/>
    </xf>
    <xf numFmtId="0" fontId="2" fillId="3" borderId="0"/>
    <xf numFmtId="1" fontId="6" fillId="3" borderId="2" applyNumberFormat="0" applyBorder="0">
      <alignment horizontal="centerContinuous"/>
    </xf>
    <xf numFmtId="1" fontId="6" fillId="3" borderId="0" applyNumberFormat="0" applyBorder="0">
      <alignment horizontal="left"/>
    </xf>
    <xf numFmtId="1" fontId="7" fillId="3" borderId="0" applyNumberFormat="0" applyBorder="0">
      <alignment horizontal="centerContinuous" vertical="top"/>
    </xf>
    <xf numFmtId="9" fontId="58" fillId="0" borderId="0" applyFont="0" applyFill="0" applyBorder="0" applyAlignment="0" applyProtection="0"/>
    <xf numFmtId="164" fontId="59" fillId="0" borderId="0" applyFont="0" applyFill="0" applyBorder="0" applyAlignment="0" applyProtection="0"/>
  </cellStyleXfs>
  <cellXfs count="272">
    <xf numFmtId="0" fontId="0" fillId="0" borderId="0" xfId="0"/>
    <xf numFmtId="1" fontId="2" fillId="3" borderId="0" xfId="3" applyNumberFormat="1"/>
    <xf numFmtId="0" fontId="2" fillId="3" borderId="0" xfId="3"/>
    <xf numFmtId="1" fontId="7" fillId="3" borderId="3" xfId="6" applyNumberFormat="1" applyFont="1" applyBorder="1">
      <alignment horizontal="centerContinuous" vertical="top"/>
    </xf>
    <xf numFmtId="0" fontId="7" fillId="3" borderId="4" xfId="6" applyNumberFormat="1" applyBorder="1">
      <alignment horizontal="centerContinuous" vertical="top"/>
    </xf>
    <xf numFmtId="0" fontId="7" fillId="3" borderId="5" xfId="6" applyNumberFormat="1" applyBorder="1">
      <alignment horizontal="centerContinuous" vertical="top"/>
    </xf>
    <xf numFmtId="1" fontId="6" fillId="3" borderId="2" xfId="5" applyNumberFormat="1" applyBorder="1">
      <alignment horizontal="left"/>
    </xf>
    <xf numFmtId="0" fontId="2" fillId="3" borderId="6" xfId="3" applyBorder="1"/>
    <xf numFmtId="0" fontId="2" fillId="3" borderId="7" xfId="3" applyBorder="1"/>
    <xf numFmtId="1" fontId="2" fillId="2" borderId="8" xfId="1" applyNumberFormat="1" applyFont="1" applyBorder="1"/>
    <xf numFmtId="0" fontId="2" fillId="2" borderId="0" xfId="1" applyNumberFormat="1" applyFont="1" applyBorder="1"/>
    <xf numFmtId="0" fontId="5" fillId="2" borderId="0" xfId="1" applyNumberFormat="1" applyBorder="1"/>
    <xf numFmtId="0" fontId="5" fillId="2" borderId="9" xfId="1" applyNumberFormat="1" applyBorder="1"/>
    <xf numFmtId="1" fontId="5" fillId="2" borderId="1" xfId="1" applyNumberFormat="1" applyBorder="1"/>
    <xf numFmtId="0" fontId="5" fillId="2" borderId="10" xfId="1" applyNumberFormat="1" applyBorder="1"/>
    <xf numFmtId="0" fontId="5" fillId="2" borderId="2" xfId="1" applyNumberFormat="1" applyBorder="1" applyAlignment="1">
      <alignment horizontal="center"/>
    </xf>
    <xf numFmtId="0" fontId="8" fillId="2" borderId="11" xfId="1" applyNumberFormat="1" applyFont="1" applyBorder="1" applyAlignment="1">
      <alignment horizontal="center"/>
    </xf>
    <xf numFmtId="1" fontId="5" fillId="2" borderId="12" xfId="1" applyNumberFormat="1" applyBorder="1"/>
    <xf numFmtId="0" fontId="5" fillId="2" borderId="13" xfId="1" applyNumberFormat="1" applyBorder="1"/>
    <xf numFmtId="167" fontId="1" fillId="4" borderId="14" xfId="3" applyNumberFormat="1" applyFont="1" applyFill="1" applyBorder="1" applyAlignment="1" applyProtection="1">
      <alignment horizontal="center"/>
      <protection locked="0"/>
    </xf>
    <xf numFmtId="166" fontId="1" fillId="5" borderId="14" xfId="3" applyNumberFormat="1" applyFont="1" applyFill="1" applyBorder="1" applyAlignment="1" applyProtection="1">
      <alignment horizontal="center"/>
      <protection locked="0"/>
    </xf>
    <xf numFmtId="167" fontId="2" fillId="3" borderId="13" xfId="3" applyNumberFormat="1" applyBorder="1"/>
    <xf numFmtId="166" fontId="9" fillId="3" borderId="13" xfId="3" applyNumberFormat="1" applyFont="1" applyBorder="1"/>
    <xf numFmtId="171" fontId="2" fillId="3" borderId="13" xfId="3" applyNumberFormat="1" applyBorder="1"/>
    <xf numFmtId="166" fontId="2" fillId="3" borderId="13" xfId="3" applyNumberFormat="1" applyBorder="1"/>
    <xf numFmtId="0" fontId="6" fillId="3" borderId="2" xfId="5" applyNumberFormat="1" applyBorder="1">
      <alignment horizontal="left"/>
    </xf>
    <xf numFmtId="0" fontId="2" fillId="3" borderId="13" xfId="3" applyBorder="1"/>
    <xf numFmtId="0" fontId="10" fillId="3" borderId="6" xfId="3" applyFont="1" applyBorder="1" applyAlignment="1">
      <alignment horizontal="center"/>
    </xf>
    <xf numFmtId="0" fontId="10" fillId="3" borderId="10" xfId="3" applyFont="1" applyBorder="1" applyAlignment="1">
      <alignment horizontal="center"/>
    </xf>
    <xf numFmtId="0" fontId="10" fillId="3" borderId="15" xfId="3" applyFont="1" applyBorder="1" applyAlignment="1">
      <alignment horizontal="center"/>
    </xf>
    <xf numFmtId="0" fontId="5" fillId="2" borderId="10" xfId="1" applyNumberFormat="1" applyBorder="1" applyAlignment="1">
      <alignment horizontal="right"/>
    </xf>
    <xf numFmtId="0" fontId="11" fillId="2" borderId="10" xfId="1" applyNumberFormat="1" applyFont="1" applyBorder="1" applyAlignment="1">
      <alignment horizontal="right"/>
    </xf>
    <xf numFmtId="0" fontId="5" fillId="2" borderId="10" xfId="1" applyNumberFormat="1" applyBorder="1" applyProtection="1">
      <protection locked="0"/>
    </xf>
    <xf numFmtId="0" fontId="11" fillId="2" borderId="0" xfId="1" applyNumberFormat="1" applyFont="1" applyBorder="1" applyAlignment="1">
      <alignment horizontal="right"/>
    </xf>
    <xf numFmtId="0" fontId="5" fillId="2" borderId="0" xfId="1" applyNumberFormat="1" applyBorder="1" applyProtection="1">
      <protection locked="0"/>
    </xf>
    <xf numFmtId="0" fontId="5" fillId="2" borderId="15" xfId="1" applyNumberFormat="1" applyBorder="1" applyAlignment="1">
      <alignment horizontal="right"/>
    </xf>
    <xf numFmtId="1" fontId="5" fillId="2" borderId="8" xfId="1" applyNumberFormat="1" applyBorder="1"/>
    <xf numFmtId="0" fontId="5" fillId="2" borderId="0" xfId="1" applyNumberFormat="1" applyBorder="1" applyAlignment="1">
      <alignment horizontal="right"/>
    </xf>
    <xf numFmtId="0" fontId="11" fillId="2" borderId="0" xfId="1" applyNumberFormat="1" applyFont="1" applyBorder="1"/>
    <xf numFmtId="0" fontId="5" fillId="2" borderId="9" xfId="1" applyNumberFormat="1" applyBorder="1" applyAlignment="1">
      <alignment horizontal="right"/>
    </xf>
    <xf numFmtId="0" fontId="5" fillId="2" borderId="13" xfId="1" applyNumberFormat="1" applyBorder="1" applyAlignment="1">
      <alignment horizontal="right"/>
    </xf>
    <xf numFmtId="0" fontId="11" fillId="2" borderId="13" xfId="1" applyNumberFormat="1" applyFont="1" applyBorder="1" applyAlignment="1">
      <alignment horizontal="right"/>
    </xf>
    <xf numFmtId="0" fontId="5" fillId="2" borderId="13" xfId="1" applyNumberFormat="1" applyBorder="1" applyProtection="1">
      <protection locked="0"/>
    </xf>
    <xf numFmtId="0" fontId="5" fillId="2" borderId="16" xfId="1" applyNumberFormat="1" applyBorder="1" applyAlignment="1">
      <alignment horizontal="right"/>
    </xf>
    <xf numFmtId="1" fontId="2" fillId="3" borderId="0" xfId="3" applyNumberFormat="1" applyBorder="1"/>
    <xf numFmtId="0" fontId="2" fillId="3" borderId="0" xfId="3" applyBorder="1"/>
    <xf numFmtId="0" fontId="10" fillId="3" borderId="6" xfId="3" applyFont="1" applyBorder="1"/>
    <xf numFmtId="0" fontId="2" fillId="3" borderId="6" xfId="3" applyBorder="1" applyAlignment="1">
      <alignment horizontal="right"/>
    </xf>
    <xf numFmtId="0" fontId="10" fillId="3" borderId="7" xfId="3" applyFont="1" applyBorder="1" applyAlignment="1">
      <alignment horizontal="right"/>
    </xf>
    <xf numFmtId="0" fontId="5" fillId="2" borderId="0" xfId="1" applyNumberFormat="1" applyBorder="1" applyAlignment="1" applyProtection="1">
      <alignment horizontal="right"/>
    </xf>
    <xf numFmtId="167" fontId="11" fillId="2" borderId="0" xfId="1" applyNumberFormat="1" applyFont="1" applyBorder="1" applyAlignment="1" applyProtection="1">
      <alignment horizontal="right"/>
    </xf>
    <xf numFmtId="167" fontId="5" fillId="2" borderId="0" xfId="1" applyNumberFormat="1" applyBorder="1" applyAlignment="1" applyProtection="1">
      <alignment horizontal="right"/>
    </xf>
    <xf numFmtId="166" fontId="11" fillId="2" borderId="0" xfId="1" applyNumberFormat="1" applyFont="1" applyBorder="1" applyProtection="1"/>
    <xf numFmtId="167" fontId="5" fillId="2" borderId="9" xfId="1" applyNumberFormat="1" applyBorder="1" applyAlignment="1">
      <alignment horizontal="right"/>
    </xf>
    <xf numFmtId="169" fontId="11" fillId="2" borderId="0" xfId="1" applyNumberFormat="1" applyFont="1" applyBorder="1" applyAlignment="1" applyProtection="1">
      <alignment horizontal="right"/>
    </xf>
    <xf numFmtId="169" fontId="5" fillId="2" borderId="0" xfId="1" applyNumberFormat="1" applyBorder="1" applyAlignment="1" applyProtection="1">
      <alignment horizontal="right"/>
    </xf>
    <xf numFmtId="169" fontId="11" fillId="2" borderId="0" xfId="1" applyNumberFormat="1" applyFont="1" applyBorder="1" applyProtection="1"/>
    <xf numFmtId="169" fontId="5" fillId="2" borderId="9" xfId="1" applyNumberFormat="1" applyBorder="1" applyAlignment="1">
      <alignment horizontal="right"/>
    </xf>
    <xf numFmtId="171" fontId="11" fillId="2" borderId="0" xfId="1" applyNumberFormat="1" applyFont="1" applyBorder="1" applyAlignment="1" applyProtection="1">
      <alignment horizontal="right"/>
    </xf>
    <xf numFmtId="168" fontId="5" fillId="2" borderId="0" xfId="1" applyNumberFormat="1" applyBorder="1" applyAlignment="1" applyProtection="1">
      <alignment horizontal="right"/>
    </xf>
    <xf numFmtId="168" fontId="5" fillId="2" borderId="9" xfId="1" applyNumberFormat="1" applyBorder="1" applyAlignment="1">
      <alignment horizontal="right"/>
    </xf>
    <xf numFmtId="0" fontId="5" fillId="2" borderId="13" xfId="1" applyNumberFormat="1" applyBorder="1" applyAlignment="1" applyProtection="1">
      <alignment horizontal="right"/>
    </xf>
    <xf numFmtId="1" fontId="11" fillId="2" borderId="13" xfId="1" applyNumberFormat="1" applyFont="1" applyBorder="1" applyAlignment="1" applyProtection="1"/>
    <xf numFmtId="0" fontId="5" fillId="2" borderId="13" xfId="1" applyNumberFormat="1" applyBorder="1" applyProtection="1"/>
    <xf numFmtId="166" fontId="11" fillId="2" borderId="13" xfId="1" applyNumberFormat="1" applyFont="1" applyBorder="1" applyProtection="1"/>
    <xf numFmtId="166" fontId="5" fillId="2" borderId="16" xfId="1" applyNumberFormat="1" applyBorder="1" applyAlignment="1">
      <alignment horizontal="right"/>
    </xf>
    <xf numFmtId="166" fontId="2" fillId="3" borderId="0" xfId="3" applyNumberFormat="1" applyBorder="1"/>
    <xf numFmtId="1" fontId="6" fillId="3" borderId="2" xfId="4" applyNumberFormat="1" applyBorder="1">
      <alignment horizontal="centerContinuous"/>
    </xf>
    <xf numFmtId="0" fontId="6" fillId="3" borderId="6" xfId="4" applyNumberFormat="1" applyBorder="1">
      <alignment horizontal="centerContinuous"/>
    </xf>
    <xf numFmtId="0" fontId="6" fillId="3" borderId="17" xfId="4" applyNumberFormat="1" applyBorder="1">
      <alignment horizontal="centerContinuous"/>
    </xf>
    <xf numFmtId="0" fontId="6" fillId="3" borderId="11" xfId="4" applyNumberFormat="1" applyBorder="1">
      <alignment horizontal="centerContinuous"/>
    </xf>
    <xf numFmtId="1" fontId="10" fillId="3" borderId="11" xfId="3" applyNumberFormat="1" applyFont="1" applyBorder="1" applyAlignment="1">
      <alignment horizontal="center"/>
    </xf>
    <xf numFmtId="0" fontId="10" fillId="3" borderId="11" xfId="3" applyFont="1" applyBorder="1" applyAlignment="1">
      <alignment horizontal="center"/>
    </xf>
    <xf numFmtId="0" fontId="10" fillId="3" borderId="14" xfId="3" applyFont="1" applyBorder="1" applyAlignment="1">
      <alignment horizontal="center"/>
    </xf>
    <xf numFmtId="0" fontId="10" fillId="3" borderId="18" xfId="3" applyFont="1" applyBorder="1" applyAlignment="1">
      <alignment horizontal="center"/>
    </xf>
    <xf numFmtId="1" fontId="5" fillId="2" borderId="19" xfId="1" applyNumberFormat="1" applyBorder="1" applyAlignment="1">
      <alignment horizontal="center"/>
    </xf>
    <xf numFmtId="170" fontId="5" fillId="2" borderId="19" xfId="1" applyNumberFormat="1" applyBorder="1" applyAlignment="1">
      <alignment horizontal="center"/>
    </xf>
    <xf numFmtId="169" fontId="5" fillId="2" borderId="19" xfId="1" applyNumberFormat="1" applyBorder="1" applyAlignment="1">
      <alignment horizontal="center"/>
    </xf>
    <xf numFmtId="1" fontId="5" fillId="2" borderId="20" xfId="1" applyNumberFormat="1" applyBorder="1" applyAlignment="1">
      <alignment horizontal="center"/>
    </xf>
    <xf numFmtId="170" fontId="5" fillId="2" borderId="20" xfId="1" applyNumberFormat="1" applyBorder="1" applyAlignment="1">
      <alignment horizontal="center"/>
    </xf>
    <xf numFmtId="169" fontId="5" fillId="2" borderId="20" xfId="1" applyNumberFormat="1" applyBorder="1" applyAlignment="1">
      <alignment horizontal="center"/>
    </xf>
    <xf numFmtId="1" fontId="5" fillId="2" borderId="14" xfId="1" applyNumberFormat="1" applyBorder="1" applyAlignment="1">
      <alignment horizontal="center"/>
    </xf>
    <xf numFmtId="170" fontId="5" fillId="2" borderId="14" xfId="1" applyNumberFormat="1" applyBorder="1" applyAlignment="1">
      <alignment horizontal="center"/>
    </xf>
    <xf numFmtId="169" fontId="5" fillId="2" borderId="14" xfId="1" applyNumberFormat="1" applyBorder="1" applyAlignment="1">
      <alignment horizontal="center"/>
    </xf>
    <xf numFmtId="0" fontId="12" fillId="0" borderId="0" xfId="0" applyFont="1"/>
    <xf numFmtId="0" fontId="13" fillId="0" borderId="0" xfId="0" applyFont="1"/>
    <xf numFmtId="0" fontId="14" fillId="0" borderId="0" xfId="0" applyFont="1"/>
    <xf numFmtId="0" fontId="0" fillId="0" borderId="0" xfId="0" applyBorder="1"/>
    <xf numFmtId="0" fontId="0" fillId="6" borderId="0" xfId="0" applyFill="1"/>
    <xf numFmtId="3" fontId="0" fillId="6" borderId="0" xfId="0" applyNumberFormat="1" applyFill="1"/>
    <xf numFmtId="165" fontId="0" fillId="6" borderId="0" xfId="0" applyNumberFormat="1" applyFill="1"/>
    <xf numFmtId="0" fontId="3" fillId="6" borderId="0" xfId="0" applyFont="1" applyFill="1" applyBorder="1" applyProtection="1"/>
    <xf numFmtId="0" fontId="0" fillId="6" borderId="0" xfId="0" applyFill="1" applyBorder="1"/>
    <xf numFmtId="0" fontId="0" fillId="6" borderId="0" xfId="0" applyFill="1" applyBorder="1" applyAlignment="1">
      <alignment horizontal="center"/>
    </xf>
    <xf numFmtId="165" fontId="0" fillId="6" borderId="0" xfId="0" applyNumberFormat="1" applyFill="1" applyBorder="1"/>
    <xf numFmtId="0" fontId="0" fillId="7" borderId="11" xfId="0" applyFill="1" applyBorder="1" applyAlignment="1">
      <alignment horizontal="center"/>
    </xf>
    <xf numFmtId="172" fontId="0" fillId="7" borderId="11" xfId="0" applyNumberFormat="1" applyFill="1" applyBorder="1" applyAlignment="1">
      <alignment horizontal="center"/>
    </xf>
    <xf numFmtId="173" fontId="0" fillId="7" borderId="11" xfId="0" applyNumberFormat="1" applyFill="1" applyBorder="1" applyAlignment="1">
      <alignment horizontal="center"/>
    </xf>
    <xf numFmtId="172" fontId="4" fillId="8" borderId="11" xfId="0" applyNumberFormat="1" applyFont="1" applyFill="1" applyBorder="1" applyAlignment="1">
      <alignment horizontal="center"/>
    </xf>
    <xf numFmtId="165" fontId="4" fillId="8" borderId="11" xfId="0" applyNumberFormat="1" applyFont="1" applyFill="1" applyBorder="1" applyAlignment="1">
      <alignment horizontal="center"/>
    </xf>
    <xf numFmtId="2" fontId="17" fillId="8" borderId="11" xfId="0" applyNumberFormat="1" applyFont="1" applyFill="1" applyBorder="1" applyAlignment="1" applyProtection="1">
      <alignment horizontal="center"/>
    </xf>
    <xf numFmtId="165" fontId="16" fillId="8" borderId="11" xfId="0" applyNumberFormat="1" applyFont="1" applyFill="1" applyBorder="1" applyAlignment="1" applyProtection="1">
      <alignment horizontal="center"/>
    </xf>
    <xf numFmtId="165" fontId="16" fillId="6" borderId="0" xfId="0" applyNumberFormat="1" applyFont="1" applyFill="1" applyBorder="1"/>
    <xf numFmtId="0" fontId="16" fillId="6" borderId="0" xfId="0" applyFont="1" applyFill="1" applyBorder="1" applyAlignment="1">
      <alignment horizontal="center"/>
    </xf>
    <xf numFmtId="0" fontId="16" fillId="6" borderId="0" xfId="0" applyFont="1" applyFill="1"/>
    <xf numFmtId="0" fontId="4" fillId="9" borderId="11" xfId="0" applyFont="1" applyFill="1" applyBorder="1" applyAlignment="1" applyProtection="1">
      <alignment horizontal="center" vertical="center"/>
    </xf>
    <xf numFmtId="49" fontId="4" fillId="9" borderId="11" xfId="0" applyNumberFormat="1" applyFont="1" applyFill="1" applyBorder="1" applyAlignment="1" applyProtection="1">
      <alignment horizontal="center" vertical="center" wrapText="1"/>
    </xf>
    <xf numFmtId="0" fontId="4" fillId="9" borderId="11" xfId="0" applyFont="1" applyFill="1" applyBorder="1" applyAlignment="1" applyProtection="1">
      <alignment horizontal="center" vertical="center" wrapText="1"/>
    </xf>
    <xf numFmtId="49" fontId="4" fillId="10" borderId="0" xfId="0" applyNumberFormat="1" applyFont="1" applyFill="1" applyBorder="1" applyAlignment="1" applyProtection="1">
      <alignment horizontal="center" vertical="center" wrapText="1"/>
    </xf>
    <xf numFmtId="0" fontId="4" fillId="8" borderId="11"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8" borderId="11" xfId="0" applyFont="1" applyFill="1" applyBorder="1" applyAlignment="1" applyProtection="1">
      <alignment horizontal="center" vertical="center" wrapText="1"/>
    </xf>
    <xf numFmtId="0" fontId="0" fillId="6" borderId="0" xfId="0" applyFill="1" applyAlignment="1">
      <alignment horizontal="center" vertical="center" wrapText="1"/>
    </xf>
    <xf numFmtId="0" fontId="0" fillId="0" borderId="0" xfId="0" applyAlignment="1"/>
    <xf numFmtId="0" fontId="20" fillId="6" borderId="0" xfId="0" applyFont="1" applyFill="1" applyAlignment="1">
      <alignment horizontal="center" vertical="center"/>
    </xf>
    <xf numFmtId="0" fontId="19" fillId="6" borderId="21" xfId="0" applyFont="1" applyFill="1" applyBorder="1" applyAlignment="1">
      <alignment horizontal="center" vertical="center"/>
    </xf>
    <xf numFmtId="0" fontId="19" fillId="11" borderId="21" xfId="0" applyFont="1" applyFill="1" applyBorder="1" applyAlignment="1">
      <alignment horizontal="center" vertical="center"/>
    </xf>
    <xf numFmtId="172" fontId="19" fillId="8" borderId="21" xfId="0" applyNumberFormat="1" applyFont="1" applyFill="1" applyBorder="1" applyAlignment="1">
      <alignment horizontal="center" vertical="center"/>
    </xf>
    <xf numFmtId="2" fontId="19" fillId="8" borderId="21" xfId="0" applyNumberFormat="1" applyFont="1" applyFill="1" applyBorder="1" applyAlignment="1" applyProtection="1">
      <alignment horizontal="center" vertical="center"/>
    </xf>
    <xf numFmtId="172" fontId="19" fillId="8" borderId="21" xfId="0" applyNumberFormat="1" applyFont="1" applyFill="1" applyBorder="1" applyAlignment="1" applyProtection="1">
      <alignment horizontal="center" vertical="center"/>
    </xf>
    <xf numFmtId="165" fontId="19" fillId="8" borderId="21" xfId="0" applyNumberFormat="1" applyFont="1" applyFill="1" applyBorder="1" applyAlignment="1" applyProtection="1">
      <alignment horizontal="center" vertical="center"/>
    </xf>
    <xf numFmtId="165" fontId="19" fillId="6" borderId="21" xfId="0" applyNumberFormat="1" applyFont="1" applyFill="1" applyBorder="1" applyAlignment="1">
      <alignment horizontal="center" vertical="center"/>
    </xf>
    <xf numFmtId="172" fontId="19" fillId="12" borderId="21" xfId="0" applyNumberFormat="1" applyFont="1" applyFill="1" applyBorder="1" applyAlignment="1">
      <alignment horizontal="center" vertical="center"/>
    </xf>
    <xf numFmtId="165" fontId="19" fillId="13" borderId="21" xfId="0" applyNumberFormat="1" applyFont="1" applyFill="1" applyBorder="1" applyAlignment="1">
      <alignment horizontal="center" vertical="center"/>
    </xf>
    <xf numFmtId="165" fontId="18" fillId="6" borderId="0" xfId="0" applyNumberFormat="1" applyFont="1" applyFill="1" applyBorder="1" applyAlignment="1" applyProtection="1">
      <alignment horizontal="center" vertical="center"/>
    </xf>
    <xf numFmtId="0" fontId="0" fillId="0" borderId="22" xfId="0" applyBorder="1"/>
    <xf numFmtId="0" fontId="0" fillId="0" borderId="23" xfId="0" applyBorder="1"/>
    <xf numFmtId="0" fontId="0" fillId="0" borderId="0" xfId="0" applyBorder="1" applyAlignment="1"/>
    <xf numFmtId="0" fontId="0" fillId="0" borderId="23" xfId="0" applyBorder="1" applyAlignment="1"/>
    <xf numFmtId="0" fontId="13" fillId="0" borderId="22" xfId="0" applyFont="1" applyBorder="1"/>
    <xf numFmtId="0" fontId="0" fillId="0" borderId="24" xfId="0" applyBorder="1"/>
    <xf numFmtId="0" fontId="0" fillId="0" borderId="25" xfId="0" applyBorder="1"/>
    <xf numFmtId="0" fontId="15" fillId="6" borderId="0" xfId="0" applyFont="1" applyFill="1" applyBorder="1" applyAlignment="1" applyProtection="1"/>
    <xf numFmtId="172" fontId="4" fillId="14" borderId="0" xfId="0" applyNumberFormat="1" applyFont="1" applyFill="1" applyBorder="1" applyAlignment="1">
      <alignment horizontal="center" vertical="center"/>
    </xf>
    <xf numFmtId="0" fontId="15" fillId="6" borderId="0" xfId="0" applyFont="1" applyFill="1" applyAlignment="1">
      <alignment horizontal="center" vertical="center"/>
    </xf>
    <xf numFmtId="0" fontId="14" fillId="0" borderId="26" xfId="0" applyFont="1" applyBorder="1"/>
    <xf numFmtId="172" fontId="22" fillId="14" borderId="27" xfId="0" applyNumberFormat="1" applyFont="1" applyFill="1" applyBorder="1" applyAlignment="1">
      <alignment horizontal="right" vertical="center"/>
    </xf>
    <xf numFmtId="0" fontId="22" fillId="10" borderId="1" xfId="0" applyFont="1" applyFill="1" applyBorder="1" applyAlignment="1" applyProtection="1">
      <alignment horizontal="center" vertical="center"/>
    </xf>
    <xf numFmtId="0" fontId="22" fillId="10" borderId="10" xfId="0" applyFont="1" applyFill="1" applyBorder="1" applyAlignment="1" applyProtection="1">
      <alignment horizontal="center" vertical="center"/>
    </xf>
    <xf numFmtId="0" fontId="22" fillId="6" borderId="15" xfId="0" applyFont="1" applyFill="1" applyBorder="1" applyAlignment="1" applyProtection="1">
      <alignment horizontal="center" vertical="center"/>
    </xf>
    <xf numFmtId="172" fontId="22" fillId="6" borderId="28" xfId="0" applyNumberFormat="1" applyFont="1" applyFill="1" applyBorder="1" applyAlignment="1" applyProtection="1">
      <alignment horizontal="center" vertical="center"/>
    </xf>
    <xf numFmtId="165" fontId="22" fillId="6" borderId="28" xfId="0" applyNumberFormat="1" applyFont="1" applyFill="1" applyBorder="1" applyAlignment="1" applyProtection="1">
      <alignment horizontal="center" vertical="center"/>
    </xf>
    <xf numFmtId="0" fontId="23" fillId="6" borderId="0" xfId="0" applyFont="1" applyFill="1" applyBorder="1" applyAlignment="1" applyProtection="1">
      <alignment horizontal="center" vertical="center"/>
    </xf>
    <xf numFmtId="0" fontId="23" fillId="6" borderId="28" xfId="0" applyFont="1" applyFill="1" applyBorder="1" applyAlignment="1">
      <alignment horizontal="center" vertical="center"/>
    </xf>
    <xf numFmtId="0" fontId="22" fillId="6" borderId="28" xfId="0" applyFont="1" applyFill="1" applyBorder="1" applyAlignment="1">
      <alignment horizontal="center" vertical="center"/>
    </xf>
    <xf numFmtId="0" fontId="23" fillId="6" borderId="0" xfId="0" applyFont="1" applyFill="1" applyBorder="1" applyAlignment="1">
      <alignment horizontal="center" vertical="center"/>
    </xf>
    <xf numFmtId="0" fontId="23" fillId="6" borderId="0" xfId="0" applyFont="1" applyFill="1" applyAlignment="1">
      <alignment vertical="center"/>
    </xf>
    <xf numFmtId="0" fontId="23" fillId="6" borderId="0" xfId="0" applyFont="1" applyFill="1" applyAlignment="1">
      <alignment horizontal="center" vertical="center"/>
    </xf>
    <xf numFmtId="0" fontId="3" fillId="6" borderId="29" xfId="0" applyFont="1" applyFill="1" applyBorder="1" applyAlignment="1">
      <alignment horizontal="center" vertical="center"/>
    </xf>
    <xf numFmtId="0" fontId="19" fillId="11" borderId="29" xfId="0" applyFont="1" applyFill="1" applyBorder="1" applyAlignment="1">
      <alignment horizontal="center" vertical="center"/>
    </xf>
    <xf numFmtId="172" fontId="3" fillId="8" borderId="29" xfId="0" applyNumberFormat="1" applyFont="1" applyFill="1" applyBorder="1" applyAlignment="1">
      <alignment horizontal="center" vertical="center"/>
    </xf>
    <xf numFmtId="2" fontId="3" fillId="8" borderId="29" xfId="0" applyNumberFormat="1" applyFont="1" applyFill="1" applyBorder="1" applyAlignment="1">
      <alignment horizontal="center" vertical="center"/>
    </xf>
    <xf numFmtId="165" fontId="3" fillId="8" borderId="29" xfId="0" applyNumberFormat="1" applyFont="1" applyFill="1" applyBorder="1" applyAlignment="1">
      <alignment horizontal="center" vertical="center"/>
    </xf>
    <xf numFmtId="165" fontId="3" fillId="6" borderId="29" xfId="0" applyNumberFormat="1" applyFont="1" applyFill="1" applyBorder="1" applyAlignment="1">
      <alignment horizontal="center" vertical="center"/>
    </xf>
    <xf numFmtId="0" fontId="3" fillId="11" borderId="29" xfId="0" applyFont="1" applyFill="1" applyBorder="1" applyAlignment="1">
      <alignment horizontal="center" vertical="center"/>
    </xf>
    <xf numFmtId="165" fontId="0" fillId="6" borderId="24" xfId="0" applyNumberFormat="1" applyFill="1" applyBorder="1"/>
    <xf numFmtId="0" fontId="0" fillId="6" borderId="24" xfId="0" applyFill="1" applyBorder="1"/>
    <xf numFmtId="0" fontId="25" fillId="0" borderId="0" xfId="0" applyFont="1"/>
    <xf numFmtId="165" fontId="26" fillId="13" borderId="11" xfId="0" applyNumberFormat="1" applyFont="1" applyFill="1" applyBorder="1" applyAlignment="1">
      <alignment horizontal="center"/>
    </xf>
    <xf numFmtId="165" fontId="22" fillId="6" borderId="30" xfId="0" applyNumberFormat="1" applyFont="1" applyFill="1" applyBorder="1" applyAlignment="1" applyProtection="1">
      <alignment horizontal="center" vertical="center"/>
    </xf>
    <xf numFmtId="174" fontId="23" fillId="0" borderId="31" xfId="0" applyNumberFormat="1" applyFont="1" applyFill="1" applyBorder="1" applyAlignment="1">
      <alignment horizontal="center"/>
    </xf>
    <xf numFmtId="174" fontId="22" fillId="14" borderId="27" xfId="0" applyNumberFormat="1" applyFont="1" applyFill="1" applyBorder="1" applyAlignment="1">
      <alignment horizontal="center" vertical="center"/>
    </xf>
    <xf numFmtId="174" fontId="22" fillId="14" borderId="30" xfId="0" applyNumberFormat="1" applyFont="1" applyFill="1" applyBorder="1" applyAlignment="1">
      <alignment horizontal="center" vertical="center"/>
    </xf>
    <xf numFmtId="0" fontId="31" fillId="0" borderId="22" xfId="0" applyFont="1" applyBorder="1" applyAlignment="1"/>
    <xf numFmtId="0" fontId="31" fillId="0" borderId="0" xfId="0" applyFont="1" applyBorder="1" applyAlignment="1"/>
    <xf numFmtId="0" fontId="31" fillId="0" borderId="0" xfId="0" applyFont="1" applyBorder="1"/>
    <xf numFmtId="0" fontId="34" fillId="0" borderId="22" xfId="0" applyFont="1" applyBorder="1" applyAlignment="1"/>
    <xf numFmtId="0" fontId="27" fillId="6" borderId="28" xfId="0" applyFont="1" applyFill="1" applyBorder="1" applyAlignment="1">
      <alignment horizontal="center" vertical="center"/>
    </xf>
    <xf numFmtId="0" fontId="23" fillId="0" borderId="22" xfId="0" applyFont="1" applyBorder="1" applyAlignment="1"/>
    <xf numFmtId="0" fontId="23" fillId="0" borderId="0" xfId="0" applyFont="1" applyBorder="1" applyAlignment="1"/>
    <xf numFmtId="0" fontId="23" fillId="0" borderId="22" xfId="0" applyFont="1" applyBorder="1"/>
    <xf numFmtId="0" fontId="23" fillId="0" borderId="0" xfId="0" applyFont="1" applyBorder="1"/>
    <xf numFmtId="172" fontId="21" fillId="16" borderId="32" xfId="0" applyNumberFormat="1" applyFont="1" applyFill="1" applyBorder="1" applyAlignment="1">
      <alignment horizontal="right" vertical="center"/>
    </xf>
    <xf numFmtId="172" fontId="22" fillId="17" borderId="30" xfId="0" applyNumberFormat="1" applyFont="1" applyFill="1" applyBorder="1" applyAlignment="1">
      <alignment horizontal="right" vertical="center"/>
    </xf>
    <xf numFmtId="49" fontId="42" fillId="9" borderId="11" xfId="0" applyNumberFormat="1" applyFont="1" applyFill="1" applyBorder="1" applyAlignment="1" applyProtection="1">
      <alignment horizontal="center" vertical="center" wrapText="1"/>
    </xf>
    <xf numFmtId="49" fontId="43" fillId="9" borderId="11" xfId="0" applyNumberFormat="1" applyFont="1" applyFill="1" applyBorder="1" applyAlignment="1" applyProtection="1">
      <alignment horizontal="center" vertical="center" wrapText="1"/>
    </xf>
    <xf numFmtId="172" fontId="44" fillId="8" borderId="11" xfId="0" applyNumberFormat="1" applyFont="1" applyFill="1" applyBorder="1" applyAlignment="1" applyProtection="1">
      <alignment horizontal="center"/>
    </xf>
    <xf numFmtId="49" fontId="45" fillId="9" borderId="11" xfId="0" applyNumberFormat="1" applyFont="1" applyFill="1" applyBorder="1" applyAlignment="1" applyProtection="1">
      <alignment horizontal="center" vertical="center" wrapText="1"/>
    </xf>
    <xf numFmtId="49" fontId="44" fillId="9" borderId="11" xfId="0" applyNumberFormat="1" applyFont="1" applyFill="1" applyBorder="1" applyAlignment="1" applyProtection="1">
      <alignment horizontal="center" vertical="center" wrapText="1"/>
    </xf>
    <xf numFmtId="172" fontId="44" fillId="13" borderId="11" xfId="0" applyNumberFormat="1" applyFont="1" applyFill="1" applyBorder="1" applyAlignment="1">
      <alignment horizontal="center"/>
    </xf>
    <xf numFmtId="172" fontId="21" fillId="19" borderId="33" xfId="0" applyNumberFormat="1" applyFont="1" applyFill="1" applyBorder="1" applyAlignment="1">
      <alignment horizontal="center" vertical="center"/>
    </xf>
    <xf numFmtId="49" fontId="46" fillId="9" borderId="11" xfId="0" applyNumberFormat="1" applyFont="1" applyFill="1" applyBorder="1" applyAlignment="1" applyProtection="1">
      <alignment horizontal="center" vertical="center" wrapText="1"/>
    </xf>
    <xf numFmtId="49" fontId="47" fillId="9" borderId="11" xfId="0" applyNumberFormat="1" applyFont="1" applyFill="1" applyBorder="1" applyAlignment="1" applyProtection="1">
      <alignment horizontal="center" vertical="center" wrapText="1"/>
    </xf>
    <xf numFmtId="172" fontId="48" fillId="8" borderId="11" xfId="0" applyNumberFormat="1" applyFont="1" applyFill="1" applyBorder="1" applyAlignment="1">
      <alignment horizontal="center"/>
    </xf>
    <xf numFmtId="172" fontId="49" fillId="8" borderId="11" xfId="0" applyNumberFormat="1" applyFont="1" applyFill="1" applyBorder="1" applyAlignment="1">
      <alignment horizontal="center"/>
    </xf>
    <xf numFmtId="0" fontId="35" fillId="0" borderId="0" xfId="0" applyFont="1" applyAlignment="1">
      <alignment horizontal="justify" vertical="center"/>
    </xf>
    <xf numFmtId="0" fontId="36" fillId="0" borderId="0" xfId="0" applyFont="1" applyAlignment="1">
      <alignment horizontal="justify" vertical="center"/>
    </xf>
    <xf numFmtId="0" fontId="23" fillId="0" borderId="0" xfId="0" applyFont="1"/>
    <xf numFmtId="0" fontId="25" fillId="0" borderId="0" xfId="0" applyFont="1" applyBorder="1"/>
    <xf numFmtId="0" fontId="24" fillId="0" borderId="0" xfId="0" applyFont="1" applyBorder="1"/>
    <xf numFmtId="0" fontId="25" fillId="0" borderId="0" xfId="0" applyFont="1" applyBorder="1" applyAlignment="1">
      <alignment horizontal="right"/>
    </xf>
    <xf numFmtId="0" fontId="25" fillId="0" borderId="0" xfId="0" quotePrefix="1" applyFont="1" applyBorder="1"/>
    <xf numFmtId="0" fontId="50" fillId="0" borderId="0" xfId="0" applyFont="1" applyBorder="1" applyAlignment="1"/>
    <xf numFmtId="0" fontId="0" fillId="6" borderId="50" xfId="0" applyFill="1" applyBorder="1"/>
    <xf numFmtId="0" fontId="0" fillId="0" borderId="51" xfId="0" applyBorder="1"/>
    <xf numFmtId="0" fontId="0" fillId="0" borderId="52" xfId="0" applyBorder="1"/>
    <xf numFmtId="0" fontId="0" fillId="6" borderId="53" xfId="0" applyFill="1" applyBorder="1"/>
    <xf numFmtId="0" fontId="0" fillId="0" borderId="54" xfId="0" applyBorder="1"/>
    <xf numFmtId="0" fontId="25" fillId="0" borderId="53" xfId="0" applyFont="1" applyBorder="1" applyAlignment="1">
      <alignment horizontal="left" indent="4"/>
    </xf>
    <xf numFmtId="0" fontId="25" fillId="0" borderId="53" xfId="0" applyFont="1" applyBorder="1" applyAlignment="1">
      <alignment horizontal="left" indent="8"/>
    </xf>
    <xf numFmtId="0" fontId="25" fillId="0" borderId="53" xfId="0" applyFont="1" applyBorder="1"/>
    <xf numFmtId="0" fontId="0" fillId="0" borderId="55" xfId="0" applyBorder="1"/>
    <xf numFmtId="0" fontId="0" fillId="0" borderId="56" xfId="0" applyBorder="1"/>
    <xf numFmtId="0" fontId="0" fillId="0" borderId="57" xfId="0" applyBorder="1"/>
    <xf numFmtId="0" fontId="37" fillId="0" borderId="0" xfId="0" applyFont="1" applyAlignment="1">
      <alignment horizontal="justify" vertical="center"/>
    </xf>
    <xf numFmtId="0" fontId="51" fillId="0" borderId="0" xfId="2" applyFont="1" applyBorder="1" applyAlignment="1" applyProtection="1">
      <alignment vertical="top"/>
    </xf>
    <xf numFmtId="172" fontId="60" fillId="18" borderId="32" xfId="0" applyNumberFormat="1" applyFont="1" applyFill="1" applyBorder="1" applyAlignment="1">
      <alignment horizontal="right" vertical="center"/>
    </xf>
    <xf numFmtId="0" fontId="61" fillId="18" borderId="11" xfId="0" applyFont="1" applyFill="1" applyBorder="1" applyAlignment="1">
      <alignment horizontal="center"/>
    </xf>
    <xf numFmtId="173" fontId="62" fillId="18" borderId="11" xfId="0" applyNumberFormat="1" applyFont="1" applyFill="1" applyBorder="1" applyAlignment="1">
      <alignment horizontal="center"/>
    </xf>
    <xf numFmtId="0" fontId="62" fillId="18" borderId="11" xfId="0" applyFont="1" applyFill="1" applyBorder="1" applyAlignment="1">
      <alignment horizontal="center"/>
    </xf>
    <xf numFmtId="9" fontId="62" fillId="18" borderId="11" xfId="0" applyNumberFormat="1" applyFont="1" applyFill="1" applyBorder="1" applyAlignment="1">
      <alignment horizontal="center"/>
    </xf>
    <xf numFmtId="172" fontId="62" fillId="18" borderId="11" xfId="0" applyNumberFormat="1" applyFont="1" applyFill="1" applyBorder="1" applyAlignment="1">
      <alignment horizontal="center"/>
    </xf>
    <xf numFmtId="172" fontId="61" fillId="18" borderId="11" xfId="0" applyNumberFormat="1" applyFont="1" applyFill="1" applyBorder="1" applyAlignment="1">
      <alignment horizontal="center"/>
    </xf>
    <xf numFmtId="0" fontId="62" fillId="18" borderId="19" xfId="0" applyFont="1" applyFill="1" applyBorder="1" applyAlignment="1">
      <alignment horizontal="center"/>
    </xf>
    <xf numFmtId="9" fontId="62" fillId="18" borderId="19" xfId="0" applyNumberFormat="1" applyFont="1" applyFill="1" applyBorder="1" applyAlignment="1">
      <alignment horizontal="center"/>
    </xf>
    <xf numFmtId="172" fontId="62" fillId="18" borderId="19" xfId="0" applyNumberFormat="1" applyFont="1" applyFill="1" applyBorder="1" applyAlignment="1">
      <alignment horizontal="center"/>
    </xf>
    <xf numFmtId="173" fontId="62" fillId="18" borderId="19" xfId="0" applyNumberFormat="1" applyFont="1" applyFill="1" applyBorder="1" applyAlignment="1">
      <alignment horizontal="center"/>
    </xf>
    <xf numFmtId="172" fontId="60" fillId="16" borderId="32" xfId="0" applyNumberFormat="1" applyFont="1" applyFill="1" applyBorder="1" applyAlignment="1">
      <alignment horizontal="center" vertical="center"/>
    </xf>
    <xf numFmtId="172" fontId="60" fillId="16" borderId="33" xfId="0" applyNumberFormat="1" applyFont="1" applyFill="1" applyBorder="1" applyAlignment="1">
      <alignment horizontal="center" vertical="center"/>
    </xf>
    <xf numFmtId="9" fontId="62" fillId="18" borderId="11" xfId="7" applyFont="1" applyFill="1" applyBorder="1" applyAlignment="1">
      <alignment horizontal="center"/>
    </xf>
    <xf numFmtId="164" fontId="23" fillId="21" borderId="31" xfId="8" applyFont="1" applyFill="1" applyBorder="1" applyProtection="1">
      <protection locked="0"/>
    </xf>
    <xf numFmtId="9" fontId="23" fillId="21" borderId="31" xfId="7" applyFont="1" applyFill="1" applyBorder="1" applyProtection="1">
      <protection locked="0"/>
    </xf>
    <xf numFmtId="0" fontId="0" fillId="0" borderId="0" xfId="2" applyFont="1" applyAlignment="1" applyProtection="1"/>
    <xf numFmtId="0" fontId="38" fillId="0" borderId="0" xfId="2" applyFont="1" applyAlignment="1" applyProtection="1"/>
    <xf numFmtId="0" fontId="0" fillId="0" borderId="0" xfId="0" applyAlignment="1">
      <alignment horizontal="left"/>
    </xf>
    <xf numFmtId="0" fontId="0" fillId="6" borderId="0" xfId="0" applyFill="1" applyAlignment="1"/>
    <xf numFmtId="0" fontId="0" fillId="0" borderId="0" xfId="0" applyAlignment="1"/>
    <xf numFmtId="0" fontId="0" fillId="0" borderId="13" xfId="0" applyBorder="1" applyAlignment="1"/>
    <xf numFmtId="0" fontId="15" fillId="6" borderId="34" xfId="0" applyFont="1" applyFill="1" applyBorder="1" applyAlignment="1" applyProtection="1"/>
    <xf numFmtId="0" fontId="0" fillId="0" borderId="35" xfId="0" applyBorder="1" applyAlignment="1"/>
    <xf numFmtId="0" fontId="15" fillId="6" borderId="36" xfId="0" applyFont="1" applyFill="1" applyBorder="1" applyAlignment="1" applyProtection="1"/>
    <xf numFmtId="0" fontId="0" fillId="0" borderId="11" xfId="0" applyBorder="1" applyAlignment="1"/>
    <xf numFmtId="0" fontId="15" fillId="6" borderId="37" xfId="0" applyFont="1" applyFill="1" applyBorder="1" applyAlignment="1" applyProtection="1">
      <alignment horizontal="center"/>
    </xf>
    <xf numFmtId="0" fontId="0" fillId="0" borderId="38" xfId="0" applyBorder="1"/>
    <xf numFmtId="0" fontId="52" fillId="6" borderId="0" xfId="0" applyFont="1" applyFill="1" applyBorder="1" applyAlignment="1">
      <alignment horizontal="center" vertical="top"/>
    </xf>
    <xf numFmtId="0" fontId="53" fillId="0" borderId="0" xfId="0" applyFont="1" applyAlignment="1">
      <alignment horizontal="center" vertical="top"/>
    </xf>
    <xf numFmtId="0" fontId="53" fillId="0" borderId="0" xfId="0" applyFont="1" applyAlignment="1">
      <alignment horizontal="center"/>
    </xf>
    <xf numFmtId="0" fontId="0" fillId="0" borderId="38" xfId="0" applyBorder="1" applyAlignment="1">
      <alignment horizontal="center"/>
    </xf>
    <xf numFmtId="0" fontId="23" fillId="6" borderId="39" xfId="0" applyFont="1" applyFill="1" applyBorder="1" applyAlignment="1" applyProtection="1"/>
    <xf numFmtId="0" fontId="0" fillId="0" borderId="7" xfId="0" applyBorder="1" applyAlignment="1"/>
    <xf numFmtId="0" fontId="33" fillId="0" borderId="22" xfId="0" applyFont="1" applyBorder="1" applyAlignment="1">
      <alignment horizontal="right"/>
    </xf>
    <xf numFmtId="0" fontId="31" fillId="0" borderId="23" xfId="0" applyFont="1" applyBorder="1" applyAlignment="1">
      <alignment horizontal="right"/>
    </xf>
    <xf numFmtId="165" fontId="22" fillId="0" borderId="49" xfId="0" applyNumberFormat="1" applyFont="1" applyBorder="1" applyAlignment="1">
      <alignment horizontal="center" vertical="center"/>
    </xf>
    <xf numFmtId="165" fontId="22" fillId="0" borderId="43" xfId="0" applyNumberFormat="1" applyFont="1" applyBorder="1" applyAlignment="1">
      <alignment horizontal="center" vertical="center"/>
    </xf>
    <xf numFmtId="164" fontId="22" fillId="21" borderId="46" xfId="8" applyFont="1" applyFill="1" applyBorder="1" applyAlignment="1" applyProtection="1">
      <alignment horizontal="center" vertical="center"/>
      <protection locked="0"/>
    </xf>
    <xf numFmtId="164" fontId="22" fillId="21" borderId="47" xfId="8" applyFont="1" applyFill="1" applyBorder="1" applyAlignment="1" applyProtection="1">
      <alignment horizontal="center" vertical="center"/>
      <protection locked="0"/>
    </xf>
    <xf numFmtId="164" fontId="22" fillId="21" borderId="48" xfId="8" applyFont="1" applyFill="1" applyBorder="1" applyAlignment="1" applyProtection="1">
      <alignment horizontal="center" vertical="center"/>
      <protection locked="0"/>
    </xf>
    <xf numFmtId="164" fontId="22" fillId="21" borderId="26" xfId="8" applyFont="1" applyFill="1" applyBorder="1" applyAlignment="1" applyProtection="1">
      <alignment horizontal="center" vertical="center"/>
      <protection locked="0"/>
    </xf>
    <xf numFmtId="164" fontId="22" fillId="21" borderId="24" xfId="8" applyFont="1" applyFill="1" applyBorder="1" applyAlignment="1" applyProtection="1">
      <alignment horizontal="center" vertical="center"/>
      <protection locked="0"/>
    </xf>
    <xf numFmtId="164" fontId="22" fillId="21" borderId="25" xfId="8" applyFont="1" applyFill="1" applyBorder="1" applyAlignment="1" applyProtection="1">
      <alignment horizontal="center" vertical="center"/>
      <protection locked="0"/>
    </xf>
    <xf numFmtId="0" fontId="32" fillId="15" borderId="46" xfId="0" applyFont="1" applyFill="1" applyBorder="1" applyAlignment="1">
      <alignment horizontal="center" vertical="center"/>
    </xf>
    <xf numFmtId="0" fontId="32" fillId="15" borderId="47" xfId="0" applyFont="1" applyFill="1" applyBorder="1" applyAlignment="1">
      <alignment horizontal="center" vertical="center"/>
    </xf>
    <xf numFmtId="0" fontId="32" fillId="15" borderId="48" xfId="0" applyFont="1" applyFill="1" applyBorder="1" applyAlignment="1">
      <alignment horizontal="center" vertical="center"/>
    </xf>
    <xf numFmtId="0" fontId="32" fillId="15" borderId="22" xfId="0" applyFont="1" applyFill="1" applyBorder="1" applyAlignment="1">
      <alignment horizontal="center" vertical="center"/>
    </xf>
    <xf numFmtId="0" fontId="32" fillId="15" borderId="0" xfId="0" applyFont="1" applyFill="1" applyBorder="1" applyAlignment="1">
      <alignment horizontal="center" vertical="center"/>
    </xf>
    <xf numFmtId="0" fontId="32" fillId="15" borderId="23" xfId="0" applyFont="1" applyFill="1" applyBorder="1" applyAlignment="1">
      <alignment horizontal="center" vertical="center"/>
    </xf>
    <xf numFmtId="0" fontId="23" fillId="0" borderId="7" xfId="0" applyFont="1" applyBorder="1" applyAlignment="1"/>
    <xf numFmtId="0" fontId="23" fillId="6" borderId="40" xfId="0" applyFont="1" applyFill="1" applyBorder="1" applyAlignment="1" applyProtection="1"/>
    <xf numFmtId="0" fontId="23" fillId="0" borderId="41" xfId="0" applyFont="1" applyBorder="1" applyAlignment="1"/>
    <xf numFmtId="0" fontId="54" fillId="0" borderId="0" xfId="0" applyFont="1" applyAlignment="1">
      <alignment horizontal="center"/>
    </xf>
    <xf numFmtId="0" fontId="54" fillId="0" borderId="0" xfId="0" quotePrefix="1" applyFont="1" applyAlignment="1">
      <alignment horizontal="center"/>
    </xf>
    <xf numFmtId="0" fontId="55" fillId="0" borderId="0" xfId="0" applyFont="1" applyAlignment="1"/>
    <xf numFmtId="165" fontId="22" fillId="0" borderId="42" xfId="0" applyNumberFormat="1" applyFont="1" applyFill="1" applyBorder="1" applyAlignment="1">
      <alignment horizontal="center" vertical="center"/>
    </xf>
    <xf numFmtId="165" fontId="22" fillId="0" borderId="43" xfId="0" applyNumberFormat="1" applyFont="1" applyFill="1" applyBorder="1" applyAlignment="1">
      <alignment horizontal="center" vertical="center"/>
    </xf>
    <xf numFmtId="0" fontId="23" fillId="6" borderId="37" xfId="0" applyFont="1" applyFill="1" applyBorder="1" applyAlignment="1" applyProtection="1"/>
    <xf numFmtId="0" fontId="23" fillId="0" borderId="38" xfId="0" applyFont="1" applyBorder="1" applyAlignment="1"/>
    <xf numFmtId="0" fontId="23" fillId="6" borderId="44" xfId="0" applyFont="1" applyFill="1" applyBorder="1" applyAlignment="1" applyProtection="1">
      <alignment vertical="center"/>
    </xf>
    <xf numFmtId="0" fontId="23" fillId="0" borderId="45" xfId="0" applyFont="1" applyBorder="1" applyAlignment="1">
      <alignment vertical="center"/>
    </xf>
    <xf numFmtId="0" fontId="0" fillId="0" borderId="41" xfId="0" applyBorder="1" applyAlignment="1"/>
    <xf numFmtId="0" fontId="0" fillId="0" borderId="45" xfId="0" applyBorder="1" applyAlignment="1">
      <alignment vertical="center"/>
    </xf>
    <xf numFmtId="0" fontId="0" fillId="0" borderId="38" xfId="0" applyBorder="1" applyAlignment="1"/>
    <xf numFmtId="0" fontId="56" fillId="20" borderId="0" xfId="0" applyFont="1" applyFill="1" applyAlignment="1">
      <alignment horizontal="center" vertical="top"/>
    </xf>
  </cellXfs>
  <cellStyles count="9">
    <cellStyle name="Comma" xfId="8" builtinId="3"/>
    <cellStyle name="Data" xfId="1" xr:uid="{00000000-0005-0000-0000-000001000000}"/>
    <cellStyle name="Hyperlink" xfId="2" builtinId="8"/>
    <cellStyle name="Normal" xfId="0" builtinId="0"/>
    <cellStyle name="Normal_Cashflow Analyzer" xfId="3" xr:uid="{00000000-0005-0000-0000-000004000000}"/>
    <cellStyle name="Percent" xfId="7" builtinId="5"/>
    <cellStyle name="SubTitle Center" xfId="4" xr:uid="{00000000-0005-0000-0000-000005000000}"/>
    <cellStyle name="SubTitle Left" xfId="5" xr:uid="{00000000-0005-0000-0000-000006000000}"/>
    <cellStyle name="Title" xfId="6" builtinId="1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file>

<file path=xl/ctrlProps/ctrlProp2.xml><?xml version="1.0" encoding="utf-8"?>
<formControlPr xmlns="http://schemas.microsoft.com/office/spreadsheetml/2009/9/main" objectType="Button"/>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www.strategic-business-solutions.ca/"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strategic-business-solutions.ca/"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https://www.strategic-business-solutions.ca/" TargetMode="External"/></Relationships>
</file>

<file path=xl/drawings/drawing1.xml><?xml version="1.0" encoding="utf-8"?>
<xdr:wsDr xmlns:xdr="http://schemas.openxmlformats.org/drawingml/2006/spreadsheetDrawing" xmlns:a="http://schemas.openxmlformats.org/drawingml/2006/main">
  <xdr:twoCellAnchor>
    <xdr:from>
      <xdr:col>0</xdr:col>
      <xdr:colOff>398356</xdr:colOff>
      <xdr:row>16</xdr:row>
      <xdr:rowOff>98002</xdr:rowOff>
    </xdr:from>
    <xdr:to>
      <xdr:col>15</xdr:col>
      <xdr:colOff>247020</xdr:colOff>
      <xdr:row>45</xdr:row>
      <xdr:rowOff>58592</xdr:rowOff>
    </xdr:to>
    <xdr:sp macro="" textlink="">
      <xdr:nvSpPr>
        <xdr:cNvPr id="5" name="Text Box 1">
          <a:extLst>
            <a:ext uri="{FF2B5EF4-FFF2-40B4-BE49-F238E27FC236}">
              <a16:creationId xmlns:a16="http://schemas.microsoft.com/office/drawing/2014/main" id="{00000000-0008-0000-0000-000005000000}"/>
            </a:ext>
          </a:extLst>
        </xdr:cNvPr>
        <xdr:cNvSpPr txBox="1"/>
      </xdr:nvSpPr>
      <xdr:spPr>
        <a:xfrm>
          <a:off x="398356" y="4108027"/>
          <a:ext cx="9526064" cy="5104090"/>
        </a:xfrm>
        <a:prstGeom prst="rect">
          <a:avLst/>
        </a:prstGeom>
        <a:noFill/>
        <a:ln>
          <a:noFill/>
        </a:ln>
        <a:effectLst/>
      </xdr:spPr>
      <xdr:txBody>
        <a:bodyPr rot="0" spcFirstLastPara="0" vert="horz" wrap="square" lIns="91440" tIns="45720" rIns="91440" bIns="45720" numCol="1" spcCol="0" rtlCol="0" fromWordArt="0" anchor="t" anchorCtr="0" forceAA="0" compatLnSpc="1">
          <a:prstTxWarp prst="textNoShape">
            <a:avLst/>
          </a:prstTxWarp>
          <a:spAutoFit/>
        </a:bodyPr>
        <a:lstStyle/>
        <a:p>
          <a:pPr algn="l" rtl="0">
            <a:defRPr sz="1000"/>
          </a:pPr>
          <a:r>
            <a:rPr lang="en-US" sz="1600" b="0" i="1" u="none" strike="noStrike" baseline="0">
              <a:solidFill>
                <a:srgbClr val="000000"/>
              </a:solidFill>
              <a:latin typeface="Cambria"/>
              <a:ea typeface="Cambria"/>
              <a:cs typeface="Cambria"/>
            </a:rPr>
            <a:t>If you don’t keep score, how will you ever know if you are winning—or if you need to switch tactics to keep from losing?</a:t>
          </a:r>
          <a:endParaRPr lang="en-US" sz="1600" b="0" i="0" u="none" strike="noStrike" baseline="0">
            <a:solidFill>
              <a:srgbClr val="000000"/>
            </a:solidFill>
            <a:latin typeface="Cambria"/>
            <a:ea typeface="Cambria"/>
            <a:cs typeface="Cambria"/>
          </a:endParaRPr>
        </a:p>
        <a:p>
          <a:pPr algn="l" rtl="0">
            <a:defRPr sz="1000"/>
          </a:pPr>
          <a:r>
            <a:rPr lang="en-US" sz="1400" b="0" i="0" u="none" strike="noStrike" baseline="0">
              <a:solidFill>
                <a:srgbClr val="000000"/>
              </a:solidFill>
              <a:latin typeface="Cambria"/>
              <a:ea typeface="Cambria"/>
              <a:cs typeface="Cambria"/>
            </a:rPr>
            <a:t>~ Christine Ruptash-Wilke, co-author </a:t>
          </a:r>
        </a:p>
        <a:p>
          <a:pPr algn="l" rtl="0">
            <a:defRPr sz="1000"/>
          </a:pPr>
          <a:r>
            <a:rPr lang="en-US" sz="1400" b="0" i="0" u="none" strike="noStrike" baseline="0">
              <a:solidFill>
                <a:srgbClr val="000000"/>
              </a:solidFill>
              <a:latin typeface="Cambria"/>
              <a:ea typeface="Cambria"/>
              <a:cs typeface="Cambria"/>
            </a:rPr>
            <a:t>The Canadian Investors Guide to Secrets of the Real Estate Cycle</a:t>
          </a:r>
        </a:p>
        <a:p>
          <a:pPr algn="l" rtl="0">
            <a:defRPr sz="1000"/>
          </a:pPr>
          <a:endParaRPr lang="en-US" sz="1600" b="0" i="0" u="none" strike="noStrike" baseline="0">
            <a:solidFill>
              <a:srgbClr val="000000"/>
            </a:solidFill>
            <a:latin typeface="Cambria"/>
            <a:ea typeface="Cambria"/>
            <a:cs typeface="Cambria"/>
          </a:endParaRPr>
        </a:p>
        <a:p>
          <a:pPr algn="l" rtl="0">
            <a:defRPr sz="1000"/>
          </a:pPr>
          <a:r>
            <a:rPr lang="en-US" sz="1600" b="0" i="0" u="none" strike="noStrike" baseline="0">
              <a:solidFill>
                <a:srgbClr val="000000"/>
              </a:solidFill>
              <a:latin typeface="Cambria"/>
              <a:ea typeface="Cambria"/>
              <a:cs typeface="Cambria"/>
            </a:rPr>
            <a:t>A portfolio should tell the tale of your current situation and lay out the story of your financial future. Contrary to popular sentiment, it is not solely determined by the number of properties you accumulate. Your success or failure as a real estate investor will only ever be determined by both your cash flow and equity in the recovery, boom </a:t>
          </a:r>
          <a:r>
            <a:rPr lang="en-US" sz="1600" b="0" i="1" u="none" strike="noStrike" baseline="0">
              <a:solidFill>
                <a:srgbClr val="000000"/>
              </a:solidFill>
              <a:latin typeface="Cambria"/>
              <a:ea typeface="Cambria"/>
              <a:cs typeface="Cambria"/>
            </a:rPr>
            <a:t>and</a:t>
          </a:r>
          <a:r>
            <a:rPr lang="en-US" sz="1600" b="0" i="0" u="none" strike="noStrike" baseline="0">
              <a:solidFill>
                <a:srgbClr val="000000"/>
              </a:solidFill>
              <a:latin typeface="Cambria"/>
              <a:ea typeface="Cambria"/>
              <a:cs typeface="Cambria"/>
            </a:rPr>
            <a:t> slump. But so many investors don’t know how much cash flow and equity they have, let alone what the future holds. </a:t>
          </a:r>
        </a:p>
        <a:p>
          <a:pPr algn="l" rtl="0">
            <a:defRPr sz="1000"/>
          </a:pPr>
          <a:r>
            <a:rPr lang="en-US" sz="1600" b="0" i="0" u="none" strike="noStrike" baseline="0">
              <a:solidFill>
                <a:srgbClr val="000000"/>
              </a:solidFill>
              <a:latin typeface="Cambria"/>
              <a:ea typeface="Cambria"/>
              <a:cs typeface="Cambria"/>
            </a:rPr>
            <a:t> </a:t>
          </a:r>
        </a:p>
        <a:p>
          <a:pPr algn="l" rtl="0">
            <a:defRPr sz="1000"/>
          </a:pPr>
          <a:r>
            <a:rPr lang="en-US" sz="1600" b="0" i="0" u="none" strike="noStrike" baseline="0">
              <a:solidFill>
                <a:srgbClr val="000000"/>
              </a:solidFill>
              <a:latin typeface="Cambria"/>
              <a:ea typeface="Cambria"/>
              <a:cs typeface="Cambria"/>
            </a:rPr>
            <a:t>Theeasy to use Strategic investor Scorecard™ is a tool to help investors keep score of their current cash flow and equity and run “What If” scenarios to see how their portfolio will progress through the different phases of the real estate cycle. Knowing your score will allow you to mitigate risk and invest strategically. </a:t>
          </a:r>
        </a:p>
        <a:p>
          <a:pPr algn="l" rtl="0">
            <a:defRPr sz="1000"/>
          </a:pPr>
          <a:r>
            <a:rPr lang="en-US" sz="1600" b="0" i="0" u="none" strike="noStrike" baseline="0">
              <a:solidFill>
                <a:srgbClr val="000000"/>
              </a:solidFill>
              <a:latin typeface="Cambria"/>
              <a:ea typeface="Cambria"/>
              <a:cs typeface="Cambria"/>
            </a:rPr>
            <a:t> </a:t>
          </a:r>
        </a:p>
        <a:p>
          <a:pPr algn="l" rtl="0">
            <a:defRPr sz="1000"/>
          </a:pPr>
          <a:r>
            <a:rPr lang="en-US" sz="1600" b="0" i="0" u="none" strike="noStrike" baseline="0">
              <a:solidFill>
                <a:srgbClr val="000000"/>
              </a:solidFill>
              <a:latin typeface="Cambria"/>
              <a:ea typeface="Cambria"/>
              <a:cs typeface="Cambria"/>
            </a:rPr>
            <a:t>If you are receiving the Strategic Investor Scorecard™ as a free download I hope that it you use it, modify it and pass it onto other investors.   </a:t>
          </a:r>
        </a:p>
        <a:p>
          <a:pPr algn="l" rtl="0">
            <a:defRPr sz="1000"/>
          </a:pPr>
          <a:endParaRPr lang="en-US" sz="1600" b="0" i="0" u="none" strike="noStrike" baseline="0">
            <a:solidFill>
              <a:srgbClr val="000000"/>
            </a:solidFill>
            <a:latin typeface="Cambria"/>
            <a:ea typeface="Cambria"/>
            <a:cs typeface="Cambria"/>
          </a:endParaRPr>
        </a:p>
        <a:p>
          <a:pPr algn="l" rtl="0">
            <a:defRPr sz="1000"/>
          </a:pPr>
          <a:r>
            <a:rPr lang="en-US" sz="1600" b="0" i="0" u="none" strike="noStrike" baseline="0">
              <a:solidFill>
                <a:srgbClr val="000000"/>
              </a:solidFill>
              <a:latin typeface="Cambria"/>
              <a:ea typeface="Cambria"/>
              <a:cs typeface="Cambria"/>
            </a:rPr>
            <a:t>Here’s to strategic investing,</a:t>
          </a:r>
        </a:p>
        <a:p>
          <a:pPr algn="l" rtl="0">
            <a:defRPr sz="1000"/>
          </a:pPr>
          <a:r>
            <a:rPr lang="en-US" sz="1600" b="0" i="0" u="none" strike="noStrike" baseline="0">
              <a:solidFill>
                <a:srgbClr val="000000"/>
              </a:solidFill>
              <a:latin typeface="Handwriting - Dakota"/>
              <a:ea typeface="Handwriting - Dakota"/>
              <a:cs typeface="Handwriting - Dakota"/>
            </a:rPr>
            <a:t> </a:t>
          </a:r>
          <a:endParaRPr lang="en-US" sz="1600" b="0" i="0" u="none" strike="noStrike" baseline="0">
            <a:solidFill>
              <a:srgbClr val="000000"/>
            </a:solidFill>
            <a:latin typeface="Cambria"/>
            <a:ea typeface="Cambria"/>
            <a:cs typeface="Cambria"/>
          </a:endParaRPr>
        </a:p>
        <a:p>
          <a:pPr algn="l" rtl="0">
            <a:defRPr sz="1000"/>
          </a:pPr>
          <a:r>
            <a:rPr lang="en-US" sz="1600" b="0" i="0" u="none" strike="noStrike" baseline="0">
              <a:solidFill>
                <a:srgbClr val="000000"/>
              </a:solidFill>
              <a:latin typeface="Handwriting - Dakota"/>
              <a:ea typeface="Handwriting - Dakota"/>
              <a:cs typeface="Handwriting - Dakota"/>
            </a:rPr>
            <a:t>Christine</a:t>
          </a:r>
        </a:p>
      </xdr:txBody>
    </xdr:sp>
    <xdr:clientData/>
  </xdr:twoCellAnchor>
  <xdr:twoCellAnchor>
    <xdr:from>
      <xdr:col>1</xdr:col>
      <xdr:colOff>25400</xdr:colOff>
      <xdr:row>61</xdr:row>
      <xdr:rowOff>50800</xdr:rowOff>
    </xdr:from>
    <xdr:to>
      <xdr:col>14</xdr:col>
      <xdr:colOff>409501</xdr:colOff>
      <xdr:row>152</xdr:row>
      <xdr:rowOff>66678</xdr:rowOff>
    </xdr:to>
    <xdr:sp macro="" textlink="">
      <xdr:nvSpPr>
        <xdr:cNvPr id="9" name="Text Box 2">
          <a:extLst>
            <a:ext uri="{FF2B5EF4-FFF2-40B4-BE49-F238E27FC236}">
              <a16:creationId xmlns:a16="http://schemas.microsoft.com/office/drawing/2014/main" id="{00000000-0008-0000-0000-000009000000}"/>
            </a:ext>
          </a:extLst>
        </xdr:cNvPr>
        <xdr:cNvSpPr txBox="1"/>
      </xdr:nvSpPr>
      <xdr:spPr>
        <a:xfrm>
          <a:off x="1905000" y="10668000"/>
          <a:ext cx="9131300" cy="13817600"/>
        </a:xfrm>
        <a:prstGeom prst="rect">
          <a:avLst/>
        </a:prstGeom>
        <a:noFill/>
        <a:ln w="25400">
          <a:solidFill>
            <a:srgbClr val="12254C"/>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rtl="0">
            <a:lnSpc>
              <a:spcPts val="1400"/>
            </a:lnSpc>
            <a:defRPr sz="1000"/>
          </a:pPr>
          <a:endParaRPr lang="en-US" sz="1200" b="0" i="0" u="none" strike="noStrike" baseline="0">
            <a:solidFill>
              <a:srgbClr val="000000"/>
            </a:solidFill>
            <a:latin typeface="Calibri"/>
            <a:ea typeface="Calibri"/>
            <a:cs typeface="Calibri"/>
          </a:endParaRPr>
        </a:p>
        <a:p>
          <a:pPr algn="l" rtl="0">
            <a:lnSpc>
              <a:spcPts val="1900"/>
            </a:lnSpc>
            <a:defRPr sz="1000"/>
          </a:pPr>
          <a:r>
            <a:rPr lang="en-US" sz="1600" b="0" i="0" u="none" strike="noStrike" baseline="0">
              <a:solidFill>
                <a:srgbClr val="000000"/>
              </a:solidFill>
              <a:latin typeface="Calibri"/>
              <a:ea typeface="Calibri"/>
              <a:cs typeface="Calibri"/>
            </a:rPr>
            <a:t>Excerpt from The Canadian Investors Guide to Secrets of the Real Estate Cycle</a:t>
          </a:r>
        </a:p>
        <a:p>
          <a:pPr algn="l" rtl="0">
            <a:lnSpc>
              <a:spcPts val="1900"/>
            </a:lnSpc>
            <a:defRPr sz="1000"/>
          </a:pPr>
          <a:r>
            <a:rPr lang="en-US" sz="1600" b="0" i="0" u="none" strike="noStrike" baseline="0">
              <a:solidFill>
                <a:srgbClr val="000000"/>
              </a:solidFill>
              <a:latin typeface="Calibri"/>
              <a:ea typeface="Calibri"/>
              <a:cs typeface="Calibri"/>
            </a:rPr>
            <a:t>Don R. Campbell, Greg Head, Kieran Trass with Christine Ruptash</a:t>
          </a:r>
        </a:p>
        <a:p>
          <a:pPr algn="l" rtl="0">
            <a:lnSpc>
              <a:spcPts val="1900"/>
            </a:lnSpc>
            <a:defRPr sz="1000"/>
          </a:pPr>
          <a:endParaRPr lang="en-US" sz="1600" b="0" i="0" u="none" strike="noStrike" baseline="0">
            <a:solidFill>
              <a:srgbClr val="000000"/>
            </a:solidFill>
            <a:latin typeface="Calibri"/>
            <a:ea typeface="Calibri"/>
            <a:cs typeface="Calibri"/>
          </a:endParaRPr>
        </a:p>
        <a:p>
          <a:pPr algn="l" rtl="0">
            <a:lnSpc>
              <a:spcPts val="1900"/>
            </a:lnSpc>
            <a:defRPr sz="1000"/>
          </a:pPr>
          <a:endParaRPr lang="en-US" sz="1600" b="0" i="0" u="none" strike="noStrike" baseline="0">
            <a:solidFill>
              <a:srgbClr val="000000"/>
            </a:solidFill>
            <a:latin typeface="Calibri"/>
            <a:ea typeface="Calibri"/>
            <a:cs typeface="Calibri"/>
          </a:endParaRPr>
        </a:p>
        <a:p>
          <a:pPr algn="l" rtl="0">
            <a:lnSpc>
              <a:spcPts val="1900"/>
            </a:lnSpc>
            <a:defRPr sz="1000"/>
          </a:pPr>
          <a:r>
            <a:rPr lang="en-US" sz="1600" b="0" i="0" u="none" strike="noStrike" baseline="0">
              <a:solidFill>
                <a:srgbClr val="000000"/>
              </a:solidFill>
              <a:latin typeface="Calibri"/>
              <a:ea typeface="Calibri"/>
              <a:cs typeface="Calibri"/>
            </a:rPr>
            <a:t>KEEPING SCORE</a:t>
          </a:r>
        </a:p>
        <a:p>
          <a:pPr algn="l" rtl="0">
            <a:lnSpc>
              <a:spcPts val="1900"/>
            </a:lnSpc>
            <a:defRPr sz="1000"/>
          </a:pPr>
          <a:r>
            <a:rPr lang="en-US" sz="1600" b="0" i="0" u="none" strike="noStrike" baseline="0">
              <a:solidFill>
                <a:srgbClr val="000000"/>
              </a:solidFill>
              <a:latin typeface="Calibri"/>
              <a:ea typeface="Calibri"/>
              <a:cs typeface="Calibri"/>
            </a:rPr>
            <a:t>Quality goal setting does not end with meaningful objectives. Once strategic real estate investors have identified why a goal is significant, they write the goal down and set timelines. While less strategic investors may do the same, they rarely take the time to review goals and timelines. In fact, many unsophisticated investors never look at them again. That’s like playing a game and never keeping score. And when real money is on the line, it’s irresponsible—and the exact opposite of strategic real estate investing. A portfolio should tell the tale of your current situation and lay out the story of your financial future. If you don’t keep score, how will you ever know if you are winning—or if you need to switch tactics to keep from losing?</a:t>
          </a:r>
        </a:p>
        <a:p>
          <a:pPr algn="l" rtl="0">
            <a:lnSpc>
              <a:spcPts val="1900"/>
            </a:lnSpc>
            <a:defRPr sz="1000"/>
          </a:pPr>
          <a:endParaRPr lang="en-US" sz="1600" b="0" i="0" u="none" strike="noStrike" baseline="0">
            <a:solidFill>
              <a:srgbClr val="000000"/>
            </a:solidFill>
            <a:latin typeface="Calibri"/>
            <a:ea typeface="Calibri"/>
            <a:cs typeface="Calibri"/>
          </a:endParaRPr>
        </a:p>
        <a:p>
          <a:pPr algn="l" rtl="0">
            <a:lnSpc>
              <a:spcPts val="1900"/>
            </a:lnSpc>
            <a:defRPr sz="1000"/>
          </a:pPr>
          <a:r>
            <a:rPr lang="en-US" sz="1600" b="0" i="0" u="none" strike="noStrike" baseline="0">
              <a:solidFill>
                <a:srgbClr val="000000"/>
              </a:solidFill>
              <a:latin typeface="Calibri"/>
              <a:ea typeface="Calibri"/>
              <a:cs typeface="Calibri"/>
            </a:rPr>
            <a:t>Most investors can tell you how much cash flow they get from an individual property and likely how much equity they have earned or lost. But few will know that this information is not enough to give them a true picture of how an entire portfolio is performing in terms of cash flow and equity goals. Strategic investors know the score. They continually monitor their cash flow and equity goals for their entire portfolio. Since it is their character to always pursue reality, they require a scorecard that accurately reflects the effects of the cycle combined with the actions they have taken. By keeping score, they make sure they are in a position to make decisions that take them closer to their goals.</a:t>
          </a:r>
        </a:p>
        <a:p>
          <a:pPr algn="l" rtl="0">
            <a:lnSpc>
              <a:spcPts val="1900"/>
            </a:lnSpc>
            <a:defRPr sz="1000"/>
          </a:pPr>
          <a:endParaRPr lang="en-US" sz="1600" b="0" i="0" u="none" strike="noStrike" baseline="0">
            <a:solidFill>
              <a:srgbClr val="000000"/>
            </a:solidFill>
            <a:latin typeface="Calibri"/>
            <a:ea typeface="Calibri"/>
            <a:cs typeface="Calibri"/>
          </a:endParaRPr>
        </a:p>
        <a:p>
          <a:pPr algn="l" rtl="0">
            <a:lnSpc>
              <a:spcPts val="1900"/>
            </a:lnSpc>
            <a:defRPr sz="1000"/>
          </a:pPr>
          <a:r>
            <a:rPr lang="en-US" sz="1600" b="0" i="0" u="none" strike="noStrike" baseline="0">
              <a:solidFill>
                <a:srgbClr val="000000"/>
              </a:solidFill>
              <a:latin typeface="Calibri"/>
              <a:ea typeface="Calibri"/>
              <a:cs typeface="Calibri"/>
            </a:rPr>
            <a:t>THE STRATEGIC INVESTOR STRESS TEST</a:t>
          </a:r>
        </a:p>
        <a:p>
          <a:pPr algn="l" rtl="0">
            <a:lnSpc>
              <a:spcPts val="1900"/>
            </a:lnSpc>
            <a:defRPr sz="1000"/>
          </a:pPr>
          <a:r>
            <a:rPr lang="en-US" sz="1600" b="0" i="0" u="none" strike="noStrike" baseline="0">
              <a:solidFill>
                <a:srgbClr val="000000"/>
              </a:solidFill>
              <a:latin typeface="Calibri"/>
              <a:ea typeface="Calibri"/>
              <a:cs typeface="Calibri"/>
            </a:rPr>
            <a:t>The strategic investor stress test takes goal setting to the next level. We’ve already shown how strategic investors follow the real estate cycle and fine-tune a mindset that seeks to make decisions based on the investors’ real-world assessment of what the key drivers are telling them about a cycle’s position and eventual transition. Once they’ve set meaningful objectives that take into account what the market is telling them, strategic investors go one step further and stress-test their portfolios based on likely “what-if ” scenarios. What-if scenarios give strategic investors a way to view their portfolio in terms of the future progress of the cycle. The stress test looks at how increases and decreases in factors such as interest rates, rents and values can have a significant impact on a portfolio. In other words, a stress test takes a meaningful goal and asks, is it possible? Strategic real estate investors employ the stress test by asking questions </a:t>
          </a:r>
        </a:p>
        <a:p>
          <a:pPr algn="l" rtl="0">
            <a:lnSpc>
              <a:spcPts val="1900"/>
            </a:lnSpc>
            <a:defRPr sz="1000"/>
          </a:pPr>
          <a:r>
            <a:rPr lang="en-US" sz="1600" b="0" i="0" u="none" strike="noStrike" baseline="0">
              <a:solidFill>
                <a:srgbClr val="000000"/>
              </a:solidFill>
              <a:latin typeface="Calibri"/>
              <a:ea typeface="Calibri"/>
              <a:cs typeface="Calibri"/>
            </a:rPr>
            <a:t>like:</a:t>
          </a:r>
        </a:p>
        <a:p>
          <a:pPr algn="l" rtl="0">
            <a:lnSpc>
              <a:spcPts val="1900"/>
            </a:lnSpc>
            <a:defRPr sz="1000"/>
          </a:pPr>
          <a:r>
            <a:rPr lang="en-US" sz="1600" b="0" i="0" u="none" strike="noStrike" baseline="0">
              <a:solidFill>
                <a:srgbClr val="000000"/>
              </a:solidFill>
              <a:latin typeface="Calibri"/>
              <a:ea typeface="Calibri"/>
              <a:cs typeface="Calibri"/>
            </a:rPr>
            <a:t>• WHAT IF interest rates rise half a per cent—what does that do to my cash flow?</a:t>
          </a:r>
        </a:p>
        <a:p>
          <a:pPr algn="l" rtl="0">
            <a:lnSpc>
              <a:spcPts val="1900"/>
            </a:lnSpc>
            <a:defRPr sz="1000"/>
          </a:pPr>
          <a:r>
            <a:rPr lang="en-US" sz="1600" b="0" i="0" u="none" strike="noStrike" baseline="0">
              <a:solidFill>
                <a:srgbClr val="000000"/>
              </a:solidFill>
              <a:latin typeface="Calibri"/>
              <a:ea typeface="Calibri"/>
              <a:cs typeface="Calibri"/>
            </a:rPr>
            <a:t>• WHAT IF rents increase—how much extra cash flow will I have access to?</a:t>
          </a:r>
        </a:p>
        <a:p>
          <a:pPr algn="l" rtl="0">
            <a:defRPr sz="1000"/>
          </a:pPr>
          <a:r>
            <a:rPr lang="en-US" sz="1600" b="0" i="0" u="none" strike="noStrike" baseline="0">
              <a:solidFill>
                <a:srgbClr val="000000"/>
              </a:solidFill>
              <a:latin typeface="Calibri"/>
              <a:ea typeface="Calibri"/>
              <a:cs typeface="Calibri"/>
            </a:rPr>
            <a:t>• WHAT IF values rise or fall 10 per cent—how does this affect my equity goal?</a:t>
          </a:r>
        </a:p>
        <a:p>
          <a:pPr algn="l" rtl="0">
            <a:defRPr sz="1000"/>
          </a:pPr>
          <a:r>
            <a:rPr lang="en-US" sz="1600" b="0" i="0" u="none" strike="noStrike" baseline="0">
              <a:solidFill>
                <a:srgbClr val="000000"/>
              </a:solidFill>
              <a:latin typeface="Calibri"/>
              <a:ea typeface="Calibri"/>
              <a:cs typeface="Calibri"/>
            </a:rPr>
            <a:t>• WHAT IF vacancies increase or decrease?</a:t>
          </a:r>
        </a:p>
        <a:p>
          <a:pPr algn="l" rtl="0">
            <a:defRPr sz="1000"/>
          </a:pPr>
          <a:endParaRPr lang="en-US" sz="1600" b="0" i="0" u="none" strike="noStrike" baseline="0">
            <a:solidFill>
              <a:srgbClr val="000000"/>
            </a:solidFill>
            <a:latin typeface="Calibri"/>
            <a:ea typeface="Calibri"/>
            <a:cs typeface="Calibri"/>
          </a:endParaRPr>
        </a:p>
        <a:p>
          <a:pPr algn="l" rtl="0">
            <a:lnSpc>
              <a:spcPts val="1900"/>
            </a:lnSpc>
            <a:defRPr sz="1000"/>
          </a:pPr>
          <a:r>
            <a:rPr lang="en-US" sz="1600" b="0" i="0" u="none" strike="noStrike" baseline="0">
              <a:solidFill>
                <a:srgbClr val="000000"/>
              </a:solidFill>
              <a:latin typeface="Calibri"/>
              <a:ea typeface="Calibri"/>
              <a:cs typeface="Calibri"/>
            </a:rPr>
            <a:t>These questions help strategic real estate investors be honest about how their portfolios will be impacted by changes in key drivers and market influencers. Taking that “need-to-know” analysis a step further, they also ask themselves these types of questions:</a:t>
          </a:r>
        </a:p>
        <a:p>
          <a:pPr algn="l" rtl="0">
            <a:defRPr sz="1000"/>
          </a:pPr>
          <a:r>
            <a:rPr lang="en-US" sz="1600" b="0" i="0" u="none" strike="noStrike" baseline="0">
              <a:solidFill>
                <a:srgbClr val="000000"/>
              </a:solidFill>
              <a:latin typeface="Calibri"/>
              <a:ea typeface="Calibri"/>
              <a:cs typeface="Calibri"/>
            </a:rPr>
            <a:t>• How much cash flow and equity is in my entire portfolio?</a:t>
          </a:r>
        </a:p>
        <a:p>
          <a:pPr algn="l" rtl="0">
            <a:defRPr sz="1000"/>
          </a:pPr>
          <a:r>
            <a:rPr lang="en-US" sz="1600" b="0" i="0" u="none" strike="noStrike" baseline="0">
              <a:solidFill>
                <a:srgbClr val="000000"/>
              </a:solidFill>
              <a:latin typeface="Calibri"/>
              <a:ea typeface="Calibri"/>
              <a:cs typeface="Calibri"/>
            </a:rPr>
            <a:t>• How close are the individual properties to meeting their cash flow and equity goals?</a:t>
          </a:r>
        </a:p>
        <a:p>
          <a:pPr algn="l" rtl="0">
            <a:defRPr sz="1000"/>
          </a:pPr>
          <a:r>
            <a:rPr lang="en-US" sz="1600" b="0" i="0" u="none" strike="noStrike" baseline="0">
              <a:solidFill>
                <a:srgbClr val="000000"/>
              </a:solidFill>
              <a:latin typeface="Calibri"/>
              <a:ea typeface="Calibri"/>
              <a:cs typeface="Calibri"/>
            </a:rPr>
            <a:t>• What is their overall loan-to-value ratio?</a:t>
          </a:r>
        </a:p>
        <a:p>
          <a:pPr algn="l" rtl="0">
            <a:defRPr sz="1000"/>
          </a:pPr>
          <a:r>
            <a:rPr lang="en-US" sz="1600" b="0" i="0" u="none" strike="noStrike" baseline="0">
              <a:solidFill>
                <a:srgbClr val="000000"/>
              </a:solidFill>
              <a:latin typeface="Calibri"/>
              <a:ea typeface="Calibri"/>
              <a:cs typeface="Calibri"/>
            </a:rPr>
            <a:t>• Are the properties over-leveraged?</a:t>
          </a:r>
        </a:p>
        <a:p>
          <a:pPr algn="l" rtl="0">
            <a:defRPr sz="1000"/>
          </a:pPr>
          <a:r>
            <a:rPr lang="en-US" sz="1600" b="0" i="0" u="none" strike="noStrike" baseline="0">
              <a:solidFill>
                <a:srgbClr val="000000"/>
              </a:solidFill>
              <a:latin typeface="Calibri"/>
              <a:ea typeface="Calibri"/>
              <a:cs typeface="Calibri"/>
            </a:rPr>
            <a:t>• How much credit (if any) could be made available to me?</a:t>
          </a:r>
        </a:p>
        <a:p>
          <a:pPr algn="l" rtl="0">
            <a:defRPr sz="1000"/>
          </a:pPr>
          <a:r>
            <a:rPr lang="en-US" sz="1600" b="0" i="0" u="none" strike="noStrike" baseline="0">
              <a:solidFill>
                <a:srgbClr val="000000"/>
              </a:solidFill>
              <a:latin typeface="Calibri"/>
              <a:ea typeface="Calibri"/>
              <a:cs typeface="Calibri"/>
            </a:rPr>
            <a:t>• Do I have properties that are more profitable than others? Why?</a:t>
          </a:r>
        </a:p>
        <a:p>
          <a:pPr algn="l" rtl="0">
            <a:defRPr sz="1000"/>
          </a:pPr>
          <a:r>
            <a:rPr lang="en-US" sz="1600" b="0" i="0" u="none" strike="noStrike" baseline="0">
              <a:solidFill>
                <a:srgbClr val="000000"/>
              </a:solidFill>
              <a:latin typeface="Calibri"/>
              <a:ea typeface="Calibri"/>
              <a:cs typeface="Calibri"/>
            </a:rPr>
            <a:t>• Do my properties have equity that can be working harder for me?</a:t>
          </a:r>
        </a:p>
        <a:p>
          <a:pPr algn="l" rtl="0">
            <a:defRPr sz="1000"/>
          </a:pPr>
          <a:endParaRPr lang="en-US" sz="1600" b="0" i="0" u="none" strike="noStrike" baseline="0">
            <a:solidFill>
              <a:srgbClr val="000000"/>
            </a:solidFill>
            <a:latin typeface="Calibri"/>
            <a:ea typeface="Calibri"/>
            <a:cs typeface="Calibri"/>
          </a:endParaRPr>
        </a:p>
        <a:p>
          <a:pPr algn="l" rtl="0">
            <a:defRPr sz="1000"/>
          </a:pPr>
          <a:r>
            <a:rPr lang="en-US" sz="1600" b="0" i="0" u="none" strike="noStrike" baseline="0">
              <a:solidFill>
                <a:srgbClr val="000000"/>
              </a:solidFill>
              <a:latin typeface="Calibri"/>
              <a:ea typeface="Calibri"/>
              <a:cs typeface="Calibri"/>
            </a:rPr>
            <a:t>CHAPTER SUMMARY</a:t>
          </a:r>
        </a:p>
        <a:p>
          <a:pPr algn="l" rtl="0">
            <a:defRPr sz="1000"/>
          </a:pPr>
          <a:r>
            <a:rPr lang="en-US" sz="1600" b="0" i="0" u="none" strike="noStrike" baseline="0">
              <a:solidFill>
                <a:srgbClr val="000000"/>
              </a:solidFill>
              <a:latin typeface="Calibri"/>
              <a:ea typeface="Calibri"/>
              <a:cs typeface="Calibri"/>
            </a:rPr>
            <a:t>From Goals to Strategy</a:t>
          </a:r>
        </a:p>
        <a:p>
          <a:pPr algn="l" rtl="0">
            <a:defRPr sz="1000"/>
          </a:pPr>
          <a:r>
            <a:rPr lang="en-US" sz="1600" b="0" i="0" u="none" strike="noStrike" baseline="0">
              <a:solidFill>
                <a:srgbClr val="000000"/>
              </a:solidFill>
              <a:latin typeface="Calibri"/>
              <a:ea typeface="Calibri"/>
              <a:cs typeface="Calibri"/>
            </a:rPr>
            <a:t>As you will discover in the next chapter, strategic real estate investors have a master plan. It is known as the ABC Strategy and it is aligned with the real estate cycle. By following the real estate cycle, these market-savvy investors are able to bring the future into the present. That helps them be proactive about which tactics they will use to bring themselves closer to their goals throughout all phases of the real estate cycle.</a:t>
          </a:r>
        </a:p>
        <a:p>
          <a:pPr algn="l" rtl="0">
            <a:defRPr sz="1000"/>
          </a:pPr>
          <a:endParaRPr lang="en-US" sz="1600" b="0" i="0" u="none" strike="noStrike" baseline="0">
            <a:solidFill>
              <a:srgbClr val="000000"/>
            </a:solidFill>
            <a:latin typeface="Calibri"/>
            <a:ea typeface="Calibri"/>
            <a:cs typeface="Calibri"/>
          </a:endParaRPr>
        </a:p>
        <a:p>
          <a:pPr algn="l" rtl="0">
            <a:lnSpc>
              <a:spcPts val="2100"/>
            </a:lnSpc>
            <a:defRPr sz="1000"/>
          </a:pPr>
          <a:endParaRPr lang="en-US" sz="1600" b="0" i="0" u="none" strike="noStrike" baseline="0">
            <a:solidFill>
              <a:srgbClr val="000000"/>
            </a:solidFill>
            <a:latin typeface="Calibri"/>
            <a:ea typeface="Calibri"/>
            <a:cs typeface="Calibri"/>
          </a:endParaRPr>
        </a:p>
      </xdr:txBody>
    </xdr:sp>
    <xdr:clientData/>
  </xdr:twoCellAnchor>
  <xdr:twoCellAnchor editAs="oneCell">
    <xdr:from>
      <xdr:col>12</xdr:col>
      <xdr:colOff>472440</xdr:colOff>
      <xdr:row>47</xdr:row>
      <xdr:rowOff>17779</xdr:rowOff>
    </xdr:from>
    <xdr:to>
      <xdr:col>15</xdr:col>
      <xdr:colOff>103505</xdr:colOff>
      <xdr:row>68</xdr:row>
      <xdr:rowOff>154939</xdr:rowOff>
    </xdr:to>
    <xdr:pic>
      <xdr:nvPicPr>
        <xdr:cNvPr id="7122" name="Picture 2">
          <a:extLst>
            <a:ext uri="{FF2B5EF4-FFF2-40B4-BE49-F238E27FC236}">
              <a16:creationId xmlns:a16="http://schemas.microsoft.com/office/drawing/2014/main" id="{00000000-0008-0000-0000-0000D21B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551762">
          <a:off x="7473315" y="9514204"/>
          <a:ext cx="2307590" cy="3737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796290</xdr:colOff>
      <xdr:row>0</xdr:row>
      <xdr:rowOff>0</xdr:rowOff>
    </xdr:from>
    <xdr:to>
      <xdr:col>3</xdr:col>
      <xdr:colOff>885190</xdr:colOff>
      <xdr:row>8</xdr:row>
      <xdr:rowOff>268040</xdr:rowOff>
    </xdr:to>
    <xdr:pic>
      <xdr:nvPicPr>
        <xdr:cNvPr id="3453" name="Picture 1">
          <a:hlinkClick xmlns:r="http://schemas.openxmlformats.org/officeDocument/2006/relationships" r:id="rId1"/>
          <a:extLst>
            <a:ext uri="{FF2B5EF4-FFF2-40B4-BE49-F238E27FC236}">
              <a16:creationId xmlns:a16="http://schemas.microsoft.com/office/drawing/2014/main" id="{00000000-0008-0000-0100-00007D0D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6614" r="-5383" b="13336"/>
        <a:stretch/>
      </xdr:blipFill>
      <xdr:spPr bwMode="auto">
        <a:xfrm>
          <a:off x="796290" y="0"/>
          <a:ext cx="3324225" cy="219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548640</xdr:colOff>
          <xdr:row>4</xdr:row>
          <xdr:rowOff>22860</xdr:rowOff>
        </xdr:from>
        <xdr:to>
          <xdr:col>9</xdr:col>
          <xdr:colOff>441960</xdr:colOff>
          <xdr:row>5</xdr:row>
          <xdr:rowOff>68580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CA" sz="800" b="1" i="0" u="none" strike="noStrike" baseline="0">
                  <a:solidFill>
                    <a:srgbClr val="000000"/>
                  </a:solidFill>
                  <a:latin typeface="Arial"/>
                  <a:cs typeface="Arial"/>
                </a:rPr>
                <a:t>Calculate</a:t>
              </a:r>
            </a:p>
          </xdr:txBody>
        </xdr:sp>
        <xdr:clientData fLocksWithSheet="0"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10</xdr:col>
      <xdr:colOff>373593</xdr:colOff>
      <xdr:row>3</xdr:row>
      <xdr:rowOff>56090</xdr:rowOff>
    </xdr:from>
    <xdr:to>
      <xdr:col>13</xdr:col>
      <xdr:colOff>313268</xdr:colOff>
      <xdr:row>14</xdr:row>
      <xdr:rowOff>118534</xdr:rowOff>
    </xdr:to>
    <xdr:sp macro="" textlink="">
      <xdr:nvSpPr>
        <xdr:cNvPr id="5128" name="AutoShape 8">
          <a:extLst>
            <a:ext uri="{FF2B5EF4-FFF2-40B4-BE49-F238E27FC236}">
              <a16:creationId xmlns:a16="http://schemas.microsoft.com/office/drawing/2014/main" id="{00000000-0008-0000-0300-000008140000}"/>
            </a:ext>
          </a:extLst>
        </xdr:cNvPr>
        <xdr:cNvSpPr>
          <a:spLocks noChangeArrowheads="1"/>
        </xdr:cNvSpPr>
      </xdr:nvSpPr>
      <xdr:spPr bwMode="auto">
        <a:xfrm>
          <a:off x="9001126" y="648757"/>
          <a:ext cx="3935942" cy="2687110"/>
        </a:xfrm>
        <a:prstGeom prst="wedgeRectCallout">
          <a:avLst>
            <a:gd name="adj1" fmla="val -72819"/>
            <a:gd name="adj2" fmla="val -3648"/>
          </a:avLst>
        </a:prstGeom>
        <a:solidFill>
          <a:srgbClr xmlns:mc="http://schemas.openxmlformats.org/markup-compatibility/2006" xmlns:a14="http://schemas.microsoft.com/office/drawing/2010/main" val="C0C0C0" mc:Ignorable="a14" a14:legacySpreadsheetColorIndex="22"/>
        </a:solidFill>
        <a:ln w="41275">
          <a:solidFill>
            <a:srgbClr val="13264C"/>
          </a:solidFill>
          <a:miter lim="800000"/>
          <a:headEnd/>
          <a:tailEnd/>
        </a:ln>
      </xdr:spPr>
      <xdr:txBody>
        <a:bodyPr vertOverflow="clip" wrap="square" lIns="91440" tIns="45720" rIns="91440" bIns="45720" anchor="t" upright="1"/>
        <a:lstStyle/>
        <a:p>
          <a:pPr algn="l" rtl="0">
            <a:lnSpc>
              <a:spcPts val="1600"/>
            </a:lnSpc>
            <a:defRPr sz="1000"/>
          </a:pPr>
          <a:r>
            <a:rPr lang="en-US" sz="1400" b="0" i="0" u="none" strike="noStrike" baseline="0">
              <a:solidFill>
                <a:srgbClr val="000000"/>
              </a:solidFill>
              <a:latin typeface="Corbel"/>
              <a:ea typeface="Corbel"/>
              <a:cs typeface="Corbel"/>
            </a:rPr>
            <a:t>Strategic Real Estate Investors know the importance of  keeping score of their equity and cash flow. They mitigate risk by running 'What If' scenarios based on the varying circumstances brought on by the real estate cycle. </a:t>
          </a:r>
        </a:p>
        <a:p>
          <a:pPr algn="l" rtl="0">
            <a:lnSpc>
              <a:spcPts val="1600"/>
            </a:lnSpc>
            <a:defRPr sz="1000"/>
          </a:pPr>
          <a:endParaRPr lang="en-US" sz="1400" b="0" i="0" u="none" strike="noStrike" baseline="0">
            <a:solidFill>
              <a:srgbClr val="000000"/>
            </a:solidFill>
            <a:latin typeface="Corbel"/>
            <a:ea typeface="Corbel"/>
            <a:cs typeface="Corbel"/>
          </a:endParaRPr>
        </a:p>
        <a:p>
          <a:pPr algn="l" rtl="0">
            <a:lnSpc>
              <a:spcPts val="1600"/>
            </a:lnSpc>
            <a:defRPr sz="1000"/>
          </a:pPr>
          <a:r>
            <a:rPr lang="en-US" sz="1400" b="1" i="0" u="none" strike="noStrike" baseline="0">
              <a:solidFill>
                <a:srgbClr val="003366"/>
              </a:solidFill>
              <a:latin typeface="Corbel"/>
              <a:ea typeface="Corbel"/>
              <a:cs typeface="Corbel"/>
            </a:rPr>
            <a:t>Strategic Business Solutions </a:t>
          </a:r>
          <a:r>
            <a:rPr lang="en-US" sz="1400" b="0" i="0" u="none" strike="noStrike" baseline="0">
              <a:solidFill>
                <a:srgbClr val="000000"/>
              </a:solidFill>
              <a:latin typeface="Corbel"/>
              <a:ea typeface="Corbel"/>
              <a:cs typeface="Corbel"/>
            </a:rPr>
            <a:t>has provided this easy tool which will answer the What If scenarios as you stress test your portfolio. See how your equity and cash flow score is altered through the Boom, Slump and Recovery by changing these common variables.  </a:t>
          </a:r>
        </a:p>
        <a:p>
          <a:pPr algn="l" rtl="0">
            <a:lnSpc>
              <a:spcPts val="1600"/>
            </a:lnSpc>
            <a:defRPr sz="1000"/>
          </a:pPr>
          <a:endParaRPr lang="en-US" sz="1400" b="0" i="0" u="none" strike="noStrike" baseline="0">
            <a:solidFill>
              <a:srgbClr val="000000"/>
            </a:solidFill>
            <a:latin typeface="Corbel"/>
            <a:ea typeface="Corbel"/>
            <a:cs typeface="Corbel"/>
          </a:endParaRPr>
        </a:p>
      </xdr:txBody>
    </xdr:sp>
    <xdr:clientData/>
  </xdr:twoCellAnchor>
  <xdr:twoCellAnchor>
    <xdr:from>
      <xdr:col>5</xdr:col>
      <xdr:colOff>457200</xdr:colOff>
      <xdr:row>25</xdr:row>
      <xdr:rowOff>44450</xdr:rowOff>
    </xdr:from>
    <xdr:to>
      <xdr:col>7</xdr:col>
      <xdr:colOff>298450</xdr:colOff>
      <xdr:row>29</xdr:row>
      <xdr:rowOff>69850</xdr:rowOff>
    </xdr:to>
    <xdr:sp macro="" textlink="">
      <xdr:nvSpPr>
        <xdr:cNvPr id="5990" name="AutoShape 10">
          <a:extLst>
            <a:ext uri="{FF2B5EF4-FFF2-40B4-BE49-F238E27FC236}">
              <a16:creationId xmlns:a16="http://schemas.microsoft.com/office/drawing/2014/main" id="{00000000-0008-0000-0300-000066170000}"/>
            </a:ext>
          </a:extLst>
        </xdr:cNvPr>
        <xdr:cNvSpPr>
          <a:spLocks noChangeArrowheads="1"/>
        </xdr:cNvSpPr>
      </xdr:nvSpPr>
      <xdr:spPr bwMode="auto">
        <a:xfrm>
          <a:off x="5035550" y="5607050"/>
          <a:ext cx="2933700" cy="920750"/>
        </a:xfrm>
        <a:prstGeom prst="rightArrow">
          <a:avLst>
            <a:gd name="adj1" fmla="val 50000"/>
            <a:gd name="adj2" fmla="val 79655"/>
          </a:avLst>
        </a:prstGeom>
        <a:solidFill>
          <a:srgbClr val="13264C"/>
        </a:solidFill>
        <a:ln w="9525">
          <a:solidFill>
            <a:srgbClr val="000000"/>
          </a:solidFill>
          <a:miter lim="800000"/>
          <a:headEnd/>
          <a:tailEnd/>
        </a:ln>
      </xdr:spPr>
    </xdr:sp>
    <xdr:clientData/>
  </xdr:twoCellAnchor>
  <xdr:twoCellAnchor editAs="oneCell">
    <xdr:from>
      <xdr:col>1</xdr:col>
      <xdr:colOff>601134</xdr:colOff>
      <xdr:row>1</xdr:row>
      <xdr:rowOff>59266</xdr:rowOff>
    </xdr:from>
    <xdr:to>
      <xdr:col>2</xdr:col>
      <xdr:colOff>954372</xdr:colOff>
      <xdr:row>7</xdr:row>
      <xdr:rowOff>198825</xdr:rowOff>
    </xdr:to>
    <xdr:pic>
      <xdr:nvPicPr>
        <xdr:cNvPr id="10" name="Picture 1">
          <a:hlinkClick xmlns:r="http://schemas.openxmlformats.org/officeDocument/2006/relationships" r:id="rId1"/>
          <a:extLst>
            <a:ext uri="{FF2B5EF4-FFF2-40B4-BE49-F238E27FC236}">
              <a16:creationId xmlns:a16="http://schemas.microsoft.com/office/drawing/2014/main" id="{00000000-0008-0000-0300-00000A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6614" r="-5383" b="13336"/>
        <a:stretch/>
      </xdr:blipFill>
      <xdr:spPr bwMode="auto">
        <a:xfrm>
          <a:off x="1202267" y="220133"/>
          <a:ext cx="1987305" cy="131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937260</xdr:colOff>
      <xdr:row>0</xdr:row>
      <xdr:rowOff>120387</xdr:rowOff>
    </xdr:from>
    <xdr:to>
      <xdr:col>3</xdr:col>
      <xdr:colOff>876300</xdr:colOff>
      <xdr:row>9</xdr:row>
      <xdr:rowOff>9727</xdr:rowOff>
    </xdr:to>
    <xdr:pic>
      <xdr:nvPicPr>
        <xdr:cNvPr id="6" name="Picture 1">
          <a:hlinkClick xmlns:r="http://schemas.openxmlformats.org/officeDocument/2006/relationships" r:id="rId1"/>
          <a:extLst>
            <a:ext uri="{FF2B5EF4-FFF2-40B4-BE49-F238E27FC236}">
              <a16:creationId xmlns:a16="http://schemas.microsoft.com/office/drawing/2014/main" id="{00000000-0008-0000-0400-000006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6614" r="-5383" b="13336"/>
        <a:stretch/>
      </xdr:blipFill>
      <xdr:spPr bwMode="auto">
        <a:xfrm>
          <a:off x="937260" y="120387"/>
          <a:ext cx="3177540" cy="2109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548640</xdr:colOff>
          <xdr:row>4</xdr:row>
          <xdr:rowOff>22860</xdr:rowOff>
        </xdr:from>
        <xdr:to>
          <xdr:col>9</xdr:col>
          <xdr:colOff>441960</xdr:colOff>
          <xdr:row>5</xdr:row>
          <xdr:rowOff>68580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6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CA" sz="800" b="1" i="0" u="none" strike="noStrike" baseline="0">
                  <a:solidFill>
                    <a:srgbClr val="000000"/>
                  </a:solidFill>
                  <a:latin typeface="Arial"/>
                  <a:cs typeface="Arial"/>
                </a:rPr>
                <a:t>Calculate</a:t>
              </a:r>
            </a:p>
          </xdr:txBody>
        </xdr:sp>
        <xdr:clientData fLocksWithSheet="0"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indexed="23"/>
    <pageSetUpPr fitToPage="1"/>
  </sheetPr>
  <dimension ref="A1:M82"/>
  <sheetViews>
    <sheetView showGridLines="0" tabSelected="1" zoomScaleNormal="100" workbookViewId="0"/>
  </sheetViews>
  <sheetFormatPr defaultColWidth="8.77734375" defaultRowHeight="13.2" x14ac:dyDescent="0.25"/>
  <cols>
    <col min="2" max="2" width="8.77734375" customWidth="1"/>
    <col min="11" max="11" width="13.21875" customWidth="1"/>
    <col min="12" max="12" width="1.33203125" customWidth="1"/>
    <col min="13" max="13" width="21.5546875" customWidth="1"/>
  </cols>
  <sheetData>
    <row r="1" spans="1:13" ht="13.8" thickBot="1" x14ac:dyDescent="0.3"/>
    <row r="2" spans="1:13" ht="13.8" thickTop="1" x14ac:dyDescent="0.25">
      <c r="B2" s="193"/>
      <c r="C2" s="194"/>
      <c r="D2" s="194"/>
      <c r="E2" s="194"/>
      <c r="F2" s="194"/>
      <c r="G2" s="194"/>
      <c r="H2" s="194"/>
      <c r="I2" s="194"/>
      <c r="J2" s="194"/>
      <c r="K2" s="194"/>
      <c r="L2" s="194"/>
      <c r="M2" s="195"/>
    </row>
    <row r="3" spans="1:13" ht="27.6" x14ac:dyDescent="0.45">
      <c r="B3" s="196"/>
      <c r="C3" s="192" t="s">
        <v>92</v>
      </c>
      <c r="D3" s="192"/>
      <c r="E3" s="192"/>
      <c r="F3" s="192"/>
      <c r="G3" s="192"/>
      <c r="H3" s="192"/>
      <c r="I3" s="192"/>
      <c r="J3" s="192"/>
      <c r="K3" s="192"/>
      <c r="L3" s="87"/>
      <c r="M3" s="197"/>
    </row>
    <row r="4" spans="1:13" ht="21" x14ac:dyDescent="0.4">
      <c r="B4" s="196"/>
      <c r="C4" s="189"/>
      <c r="D4" s="87"/>
      <c r="E4" s="87"/>
      <c r="F4" s="87"/>
      <c r="G4" s="87"/>
      <c r="H4" s="87"/>
      <c r="I4" s="87"/>
      <c r="J4" s="87"/>
      <c r="K4" s="87"/>
      <c r="L4" s="87"/>
      <c r="M4" s="197"/>
    </row>
    <row r="5" spans="1:13" ht="21" x14ac:dyDescent="0.4">
      <c r="B5" s="198" t="s">
        <v>63</v>
      </c>
      <c r="C5" s="188"/>
      <c r="D5" s="188"/>
      <c r="E5" s="188"/>
      <c r="F5" s="188"/>
      <c r="G5" s="188"/>
      <c r="H5" s="188"/>
      <c r="I5" s="188"/>
      <c r="J5" s="188"/>
      <c r="K5" s="188"/>
      <c r="L5" s="188"/>
      <c r="M5" s="197"/>
    </row>
    <row r="6" spans="1:13" ht="20.399999999999999" x14ac:dyDescent="0.35">
      <c r="B6" s="199" t="s">
        <v>58</v>
      </c>
      <c r="C6" s="190"/>
      <c r="D6" s="188"/>
      <c r="E6" s="188"/>
      <c r="F6" s="188"/>
      <c r="G6" s="188"/>
      <c r="H6" s="188"/>
      <c r="I6" s="188"/>
      <c r="J6" s="188"/>
      <c r="K6" s="188"/>
      <c r="L6" s="188"/>
      <c r="M6" s="197"/>
    </row>
    <row r="7" spans="1:13" ht="20.399999999999999" x14ac:dyDescent="0.35">
      <c r="B7" s="199" t="s">
        <v>59</v>
      </c>
      <c r="C7" s="188"/>
      <c r="D7" s="188"/>
      <c r="E7" s="188"/>
      <c r="F7" s="188"/>
      <c r="G7" s="188"/>
      <c r="H7" s="188"/>
      <c r="I7" s="188"/>
      <c r="J7" s="188"/>
      <c r="K7" s="188"/>
      <c r="L7" s="188"/>
      <c r="M7" s="197"/>
    </row>
    <row r="8" spans="1:13" ht="21" x14ac:dyDescent="0.4">
      <c r="B8" s="198" t="s">
        <v>64</v>
      </c>
      <c r="C8" s="188"/>
      <c r="D8" s="188"/>
      <c r="E8" s="188"/>
      <c r="F8" s="188"/>
      <c r="G8" s="188"/>
      <c r="H8" s="188"/>
      <c r="I8" s="188"/>
      <c r="J8" s="188"/>
      <c r="K8" s="188"/>
      <c r="L8" s="188"/>
      <c r="M8" s="197"/>
    </row>
    <row r="9" spans="1:13" ht="20.399999999999999" x14ac:dyDescent="0.35">
      <c r="B9" s="198"/>
      <c r="C9" s="188" t="s">
        <v>60</v>
      </c>
      <c r="D9" s="188"/>
      <c r="E9" s="188"/>
      <c r="F9" s="188"/>
      <c r="G9" s="188"/>
      <c r="H9" s="188"/>
      <c r="I9" s="188"/>
      <c r="J9" s="188"/>
      <c r="K9" s="188"/>
      <c r="L9" s="188"/>
      <c r="M9" s="197"/>
    </row>
    <row r="10" spans="1:13" ht="21" x14ac:dyDescent="0.4">
      <c r="B10" s="198" t="s">
        <v>93</v>
      </c>
      <c r="C10" s="188"/>
      <c r="D10" s="188"/>
      <c r="E10" s="188"/>
      <c r="F10" s="188"/>
      <c r="G10" s="188"/>
      <c r="H10" s="188"/>
      <c r="I10" s="188"/>
      <c r="J10" s="188"/>
      <c r="K10" s="188"/>
      <c r="L10" s="188"/>
      <c r="M10" s="197"/>
    </row>
    <row r="11" spans="1:13" ht="20.399999999999999" x14ac:dyDescent="0.35">
      <c r="B11" s="198"/>
      <c r="C11" s="191" t="s">
        <v>94</v>
      </c>
      <c r="D11" s="188"/>
      <c r="E11" s="188"/>
      <c r="F11" s="188"/>
      <c r="G11" s="188"/>
      <c r="H11" s="188"/>
      <c r="I11" s="188"/>
      <c r="J11" s="188"/>
      <c r="K11" s="188"/>
      <c r="L11" s="188"/>
      <c r="M11" s="197"/>
    </row>
    <row r="12" spans="1:13" ht="20.399999999999999" x14ac:dyDescent="0.35">
      <c r="B12" s="198" t="s">
        <v>57</v>
      </c>
      <c r="C12" s="188"/>
      <c r="D12" s="188"/>
      <c r="E12" s="188"/>
      <c r="F12" s="188"/>
      <c r="G12" s="188"/>
      <c r="H12" s="188"/>
      <c r="I12" s="188"/>
      <c r="J12" s="188"/>
      <c r="K12" s="188"/>
      <c r="L12" s="188"/>
      <c r="M12" s="197"/>
    </row>
    <row r="13" spans="1:13" ht="21" x14ac:dyDescent="0.4">
      <c r="B13" s="198" t="s">
        <v>65</v>
      </c>
      <c r="C13" s="188"/>
      <c r="D13" s="188"/>
      <c r="E13" s="188"/>
      <c r="F13" s="188"/>
      <c r="G13" s="188"/>
      <c r="H13" s="188"/>
      <c r="I13" s="188"/>
      <c r="J13" s="188"/>
      <c r="K13" s="188"/>
      <c r="L13" s="188"/>
      <c r="M13" s="197"/>
    </row>
    <row r="14" spans="1:13" ht="20.399999999999999" x14ac:dyDescent="0.35">
      <c r="B14" s="200"/>
      <c r="C14" s="188" t="s">
        <v>95</v>
      </c>
      <c r="D14" s="188"/>
      <c r="E14" s="188"/>
      <c r="F14" s="188"/>
      <c r="G14" s="188"/>
      <c r="H14" s="188"/>
      <c r="I14" s="188"/>
      <c r="J14" s="188"/>
      <c r="K14" s="188"/>
      <c r="L14" s="188"/>
      <c r="M14" s="197"/>
    </row>
    <row r="15" spans="1:13" ht="13.8" thickBot="1" x14ac:dyDescent="0.3">
      <c r="B15" s="201"/>
      <c r="C15" s="202"/>
      <c r="D15" s="202"/>
      <c r="E15" s="202"/>
      <c r="F15" s="202"/>
      <c r="G15" s="202"/>
      <c r="H15" s="202"/>
      <c r="I15" s="202"/>
      <c r="J15" s="202"/>
      <c r="K15" s="202"/>
      <c r="L15" s="202"/>
      <c r="M15" s="203"/>
    </row>
    <row r="16" spans="1:13" ht="21" thickTop="1" x14ac:dyDescent="0.35">
      <c r="A16" s="157"/>
      <c r="B16" s="157"/>
      <c r="C16" s="157"/>
      <c r="D16" s="157"/>
      <c r="E16" s="157"/>
      <c r="F16" s="157"/>
      <c r="G16" s="157"/>
      <c r="H16" s="157"/>
      <c r="I16" s="157"/>
      <c r="J16" s="157"/>
    </row>
    <row r="17" spans="1:10" ht="20.399999999999999" x14ac:dyDescent="0.35">
      <c r="A17" s="157"/>
      <c r="B17" s="157"/>
      <c r="C17" s="157"/>
      <c r="D17" s="157"/>
      <c r="E17" s="157"/>
      <c r="F17" s="157"/>
      <c r="G17" s="157"/>
      <c r="H17" s="157"/>
      <c r="I17" s="157"/>
      <c r="J17" s="157"/>
    </row>
    <row r="18" spans="1:10" ht="20.399999999999999" x14ac:dyDescent="0.35">
      <c r="A18" s="157"/>
      <c r="B18" s="157"/>
      <c r="C18" s="157"/>
      <c r="D18" s="157"/>
      <c r="E18" s="157"/>
      <c r="F18" s="157"/>
      <c r="G18" s="157"/>
      <c r="H18" s="157"/>
      <c r="I18" s="157"/>
      <c r="J18" s="157"/>
    </row>
    <row r="56" spans="2:4" x14ac:dyDescent="0.25">
      <c r="B56" s="222"/>
      <c r="C56" s="223"/>
      <c r="D56" s="223"/>
    </row>
    <row r="57" spans="2:4" x14ac:dyDescent="0.25">
      <c r="B57" s="224"/>
      <c r="C57" s="224"/>
      <c r="D57" s="224"/>
    </row>
    <row r="58" spans="2:4" x14ac:dyDescent="0.25">
      <c r="B58" s="224"/>
      <c r="C58" s="224"/>
      <c r="D58" s="224"/>
    </row>
    <row r="59" spans="2:4" x14ac:dyDescent="0.25">
      <c r="B59" s="224"/>
      <c r="C59" s="224"/>
      <c r="D59" s="224"/>
    </row>
    <row r="82" ht="6" customHeight="1" x14ac:dyDescent="0.25"/>
  </sheetData>
  <sheetProtection algorithmName="SHA-512" hashValue="lkSJn+9I5TUbpqeteXuEUilyiJ327fc+RfRoGXSyP/8xCfEFXkTZbdElywsi6yhimguPfW6sWxvRH01q+Pu69A==" saltValue="RwAuT6YuhrE85734FISiQQ==" spinCount="100000" sheet="1" objects="1" scenarios="1"/>
  <mergeCells count="2">
    <mergeCell ref="B56:D56"/>
    <mergeCell ref="B57:D59"/>
  </mergeCells>
  <phoneticPr fontId="2" type="noConversion"/>
  <pageMargins left="0.75" right="0.75" top="1" bottom="1" header="0.5" footer="0.5"/>
  <pageSetup scale="54" orientation="portrait"/>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pageSetUpPr fitToPage="1"/>
  </sheetPr>
  <dimension ref="A6:T99"/>
  <sheetViews>
    <sheetView zoomScale="90" zoomScaleNormal="90" workbookViewId="0">
      <selection activeCell="N8" sqref="N8"/>
    </sheetView>
  </sheetViews>
  <sheetFormatPr defaultColWidth="9.21875" defaultRowHeight="13.2" x14ac:dyDescent="0.25"/>
  <cols>
    <col min="1" max="1" width="24.33203125" style="88" customWidth="1"/>
    <col min="2" max="3" width="11.44140625" style="88" customWidth="1"/>
    <col min="4" max="4" width="15.21875" style="88" customWidth="1"/>
    <col min="5" max="5" width="14.6640625" style="88" customWidth="1"/>
    <col min="6" max="6" width="8.6640625" style="88" customWidth="1"/>
    <col min="7" max="7" width="18" style="88" customWidth="1"/>
    <col min="8" max="8" width="17.77734375" style="88" customWidth="1"/>
    <col min="9" max="9" width="10" style="88" customWidth="1"/>
    <col min="10" max="10" width="1.44140625" style="88" customWidth="1"/>
    <col min="11" max="11" width="24" style="88" customWidth="1"/>
    <col min="12" max="12" width="14.6640625" style="88" customWidth="1"/>
    <col min="13" max="13" width="15.6640625" style="88" customWidth="1"/>
    <col min="14" max="14" width="1.44140625" style="88" customWidth="1"/>
    <col min="15" max="15" width="12.6640625" style="88" customWidth="1"/>
    <col min="16" max="16" width="16.44140625" style="88" customWidth="1"/>
    <col min="17" max="17" width="15.77734375" style="88" customWidth="1"/>
    <col min="18" max="18" width="14.6640625" style="88" customWidth="1"/>
    <col min="19" max="19" width="14.44140625" style="88" customWidth="1"/>
    <col min="20" max="20" width="10" style="88" customWidth="1"/>
    <col min="21" max="21" width="16.33203125" style="88" customWidth="1"/>
    <col min="22" max="16384" width="9.21875" style="88"/>
  </cols>
  <sheetData>
    <row r="6" spans="1:20" ht="34.799999999999997" customHeight="1" thickBot="1" x14ac:dyDescent="0.3">
      <c r="F6" s="234" t="s">
        <v>85</v>
      </c>
      <c r="G6" s="235"/>
      <c r="H6" s="235"/>
      <c r="I6" s="235"/>
      <c r="J6" s="235"/>
      <c r="K6" s="235"/>
      <c r="L6" s="236"/>
    </row>
    <row r="7" spans="1:20" ht="25.05" customHeight="1" x14ac:dyDescent="0.3">
      <c r="A7" s="225"/>
      <c r="B7" s="226"/>
      <c r="C7" s="226"/>
      <c r="D7" s="226"/>
      <c r="E7" s="226"/>
      <c r="F7" s="228" t="s">
        <v>81</v>
      </c>
      <c r="G7" s="229"/>
      <c r="H7" s="172">
        <v>750000</v>
      </c>
      <c r="J7" s="228" t="s">
        <v>82</v>
      </c>
      <c r="K7" s="229"/>
      <c r="L7" s="172">
        <v>50000</v>
      </c>
    </row>
    <row r="8" spans="1:20" ht="25.05" customHeight="1" x14ac:dyDescent="0.3">
      <c r="A8" s="226"/>
      <c r="B8" s="226"/>
      <c r="C8" s="226"/>
      <c r="D8" s="226"/>
      <c r="E8" s="226"/>
      <c r="F8" s="230" t="s">
        <v>50</v>
      </c>
      <c r="G8" s="231"/>
      <c r="H8" s="136">
        <f>H65</f>
        <v>372500</v>
      </c>
      <c r="J8" s="230" t="s">
        <v>48</v>
      </c>
      <c r="K8" s="231"/>
      <c r="L8" s="136">
        <f>S65</f>
        <v>18391.399333347385</v>
      </c>
    </row>
    <row r="9" spans="1:20" ht="25.05" customHeight="1" thickBot="1" x14ac:dyDescent="0.3">
      <c r="A9" s="226"/>
      <c r="B9" s="226"/>
      <c r="C9" s="226"/>
      <c r="D9" s="226"/>
      <c r="E9" s="226"/>
      <c r="F9" s="232" t="s">
        <v>46</v>
      </c>
      <c r="G9" s="237"/>
      <c r="H9" s="173">
        <f>H7-H8</f>
        <v>377500</v>
      </c>
      <c r="I9" s="88" t="s">
        <v>51</v>
      </c>
      <c r="J9" s="232" t="s">
        <v>46</v>
      </c>
      <c r="K9" s="233"/>
      <c r="L9" s="173">
        <f>L7-L8</f>
        <v>31608.600666652615</v>
      </c>
      <c r="N9" s="92"/>
    </row>
    <row r="10" spans="1:20" ht="13.05" customHeight="1" x14ac:dyDescent="0.3">
      <c r="A10" s="227"/>
      <c r="B10" s="227"/>
      <c r="C10" s="227"/>
      <c r="D10" s="227"/>
      <c r="E10" s="227"/>
      <c r="G10" s="91"/>
      <c r="H10" s="91"/>
      <c r="K10" s="89"/>
      <c r="N10" s="92"/>
    </row>
    <row r="11" spans="1:20" s="112" customFormat="1" ht="55.05" customHeight="1" x14ac:dyDescent="0.25">
      <c r="A11" s="105" t="s">
        <v>0</v>
      </c>
      <c r="B11" s="106" t="s">
        <v>44</v>
      </c>
      <c r="C11" s="106" t="s">
        <v>45</v>
      </c>
      <c r="D11" s="107" t="s">
        <v>70</v>
      </c>
      <c r="E11" s="106" t="s">
        <v>1</v>
      </c>
      <c r="F11" s="107" t="s">
        <v>7</v>
      </c>
      <c r="G11" s="174" t="s">
        <v>42</v>
      </c>
      <c r="H11" s="174" t="s">
        <v>43</v>
      </c>
      <c r="I11" s="175" t="s">
        <v>3</v>
      </c>
      <c r="J11" s="108"/>
      <c r="K11" s="109" t="s">
        <v>41</v>
      </c>
      <c r="L11" s="109" t="s">
        <v>71</v>
      </c>
      <c r="M11" s="109" t="s">
        <v>102</v>
      </c>
      <c r="N11" s="110"/>
      <c r="O11" s="111" t="s">
        <v>66</v>
      </c>
      <c r="P11" s="111" t="s">
        <v>69</v>
      </c>
      <c r="Q11" s="111" t="s">
        <v>83</v>
      </c>
      <c r="R11" s="177" t="s">
        <v>68</v>
      </c>
      <c r="S11" s="177" t="s">
        <v>67</v>
      </c>
      <c r="T11" s="178" t="s">
        <v>3</v>
      </c>
    </row>
    <row r="12" spans="1:20" s="146" customFormat="1" ht="27" customHeight="1" thickBot="1" x14ac:dyDescent="0.3">
      <c r="A12" s="137"/>
      <c r="B12" s="138"/>
      <c r="C12" s="138"/>
      <c r="D12" s="138"/>
      <c r="E12" s="138"/>
      <c r="F12" s="139"/>
      <c r="G12" s="140">
        <f>G65</f>
        <v>435000</v>
      </c>
      <c r="H12" s="140">
        <f>H65</f>
        <v>372500</v>
      </c>
      <c r="I12" s="141">
        <f>I65</f>
        <v>0.49666666666666665</v>
      </c>
      <c r="J12" s="142"/>
      <c r="K12" s="144" t="s">
        <v>39</v>
      </c>
      <c r="L12" s="167" t="s">
        <v>72</v>
      </c>
      <c r="M12" s="144" t="s">
        <v>9</v>
      </c>
      <c r="N12" s="145"/>
      <c r="O12" s="140">
        <f t="shared" ref="O12:T12" si="0">O65</f>
        <v>6695</v>
      </c>
      <c r="P12" s="140">
        <f t="shared" si="0"/>
        <v>2726.3079967003509</v>
      </c>
      <c r="Q12" s="140">
        <f t="shared" si="0"/>
        <v>2230</v>
      </c>
      <c r="R12" s="140">
        <f t="shared" si="0"/>
        <v>20864.304039595787</v>
      </c>
      <c r="S12" s="140">
        <f t="shared" si="0"/>
        <v>18391.399333347385</v>
      </c>
      <c r="T12" s="141">
        <f t="shared" si="0"/>
        <v>0.36782798666694771</v>
      </c>
    </row>
    <row r="13" spans="1:20" x14ac:dyDescent="0.25">
      <c r="N13" s="92"/>
    </row>
    <row r="14" spans="1:20" s="104" customFormat="1" ht="18" customHeight="1" x14ac:dyDescent="0.25">
      <c r="A14" s="209" t="s">
        <v>96</v>
      </c>
      <c r="B14" s="210">
        <v>1</v>
      </c>
      <c r="C14" s="210">
        <v>1</v>
      </c>
      <c r="D14" s="211">
        <v>330000</v>
      </c>
      <c r="E14" s="211">
        <v>220000</v>
      </c>
      <c r="F14" s="100">
        <f t="shared" ref="F14:F16" si="1">IFERROR(E14/D14,"")</f>
        <v>0.66666666666666663</v>
      </c>
      <c r="G14" s="176">
        <f t="shared" ref="G14:G15" si="2">IF((D14-E14)=0,"",D14-E14)</f>
        <v>110000</v>
      </c>
      <c r="H14" s="176">
        <f t="shared" ref="H14:H15" si="3">IFERROR(G14*B14,"")</f>
        <v>110000</v>
      </c>
      <c r="I14" s="101">
        <f t="shared" ref="I14:I15" si="4">IFERROR(((H14/$H$7)*B14),"")</f>
        <v>0.14666666666666667</v>
      </c>
      <c r="J14" s="102"/>
      <c r="K14" s="208">
        <v>2.6</v>
      </c>
      <c r="L14" s="209" t="s">
        <v>8</v>
      </c>
      <c r="M14" s="209">
        <v>300</v>
      </c>
      <c r="N14" s="103"/>
      <c r="O14" s="211">
        <v>2400</v>
      </c>
      <c r="P14" s="179">
        <f t="shared" ref="P14:P16" si="5">IFERROR(PMT(K14/200,M14/6,-E14)/6,"")</f>
        <v>1001.8995635278756</v>
      </c>
      <c r="Q14" s="211">
        <v>705</v>
      </c>
      <c r="R14" s="179">
        <f t="shared" ref="R14:R15" si="6">IFERROR((O14-(P14+Q14))*12,"")</f>
        <v>8317.2052376654919</v>
      </c>
      <c r="S14" s="179">
        <f>IFERROR(((O14-(P14+Q14))*12)*C14,"")</f>
        <v>8317.2052376654919</v>
      </c>
      <c r="T14" s="158">
        <f t="shared" ref="T14:T15" si="7">IFERROR(S14/$L$7,"")</f>
        <v>0.16634410475330985</v>
      </c>
    </row>
    <row r="15" spans="1:20" s="104" customFormat="1" ht="18" customHeight="1" x14ac:dyDescent="0.25">
      <c r="A15" s="209" t="s">
        <v>97</v>
      </c>
      <c r="B15" s="210">
        <v>1</v>
      </c>
      <c r="C15" s="210">
        <v>1</v>
      </c>
      <c r="D15" s="211">
        <v>275000</v>
      </c>
      <c r="E15" s="211">
        <v>75000</v>
      </c>
      <c r="F15" s="100">
        <f t="shared" si="1"/>
        <v>0.27272727272727271</v>
      </c>
      <c r="G15" s="176">
        <f t="shared" si="2"/>
        <v>200000</v>
      </c>
      <c r="H15" s="176">
        <f t="shared" si="3"/>
        <v>200000</v>
      </c>
      <c r="I15" s="101">
        <f t="shared" si="4"/>
        <v>0.26666666666666666</v>
      </c>
      <c r="J15" s="102"/>
      <c r="K15" s="208">
        <v>1.8</v>
      </c>
      <c r="L15" s="209" t="s">
        <v>8</v>
      </c>
      <c r="M15" s="209">
        <v>300</v>
      </c>
      <c r="O15" s="211">
        <v>1495</v>
      </c>
      <c r="P15" s="179">
        <f t="shared" si="5"/>
        <v>311.55921754720924</v>
      </c>
      <c r="Q15" s="211">
        <v>550</v>
      </c>
      <c r="R15" s="179">
        <f t="shared" si="6"/>
        <v>7601.2893894334884</v>
      </c>
      <c r="S15" s="179">
        <f>IFERROR(((O15-(P15+Q15))*12)*C15,"")</f>
        <v>7601.2893894334884</v>
      </c>
      <c r="T15" s="158">
        <f t="shared" si="7"/>
        <v>0.15202578778866976</v>
      </c>
    </row>
    <row r="16" spans="1:20" s="104" customFormat="1" ht="18" customHeight="1" x14ac:dyDescent="0.25">
      <c r="A16" s="209" t="s">
        <v>98</v>
      </c>
      <c r="B16" s="210">
        <v>0.5</v>
      </c>
      <c r="C16" s="210">
        <v>0.5</v>
      </c>
      <c r="D16" s="211">
        <v>425000</v>
      </c>
      <c r="E16" s="211">
        <v>300000</v>
      </c>
      <c r="F16" s="100">
        <f t="shared" si="1"/>
        <v>0.70588235294117652</v>
      </c>
      <c r="G16" s="176">
        <f>IF((D16-E16)=0,"",D16-E16)</f>
        <v>125000</v>
      </c>
      <c r="H16" s="176">
        <f>IFERROR(G16*B16,"")</f>
        <v>62500</v>
      </c>
      <c r="I16" s="101">
        <f>IFERROR(((H16/$H$7)*B16),"")</f>
        <v>4.1666666666666664E-2</v>
      </c>
      <c r="J16" s="102"/>
      <c r="K16" s="208">
        <v>2.9</v>
      </c>
      <c r="L16" s="209" t="s">
        <v>8</v>
      </c>
      <c r="M16" s="209">
        <v>300</v>
      </c>
      <c r="O16" s="211">
        <v>2800</v>
      </c>
      <c r="P16" s="179">
        <f t="shared" si="5"/>
        <v>1412.8492156252662</v>
      </c>
      <c r="Q16" s="211">
        <v>975</v>
      </c>
      <c r="R16" s="179">
        <f>IFERROR((O16-(P16+Q16))*12,"")</f>
        <v>4945.8094124968084</v>
      </c>
      <c r="S16" s="179">
        <f>IFERROR(((O16-(P16+Q16))*12)*C16,"")</f>
        <v>2472.9047062484042</v>
      </c>
      <c r="T16" s="158">
        <f>IFERROR(S16/$L$7,"")</f>
        <v>4.9458094124968086E-2</v>
      </c>
    </row>
    <row r="17" spans="1:20" s="104" customFormat="1" ht="18" customHeight="1" x14ac:dyDescent="0.25">
      <c r="A17" s="209"/>
      <c r="B17" s="210"/>
      <c r="C17" s="210"/>
      <c r="D17" s="211"/>
      <c r="E17" s="211"/>
      <c r="F17" s="100" t="str">
        <f>IFERROR(E17/D17,"")</f>
        <v/>
      </c>
      <c r="G17" s="176" t="str">
        <f>IF((D17-E17)=0,"",D17-E17)</f>
        <v/>
      </c>
      <c r="H17" s="176" t="str">
        <f>IFERROR(G17*B17,"")</f>
        <v/>
      </c>
      <c r="I17" s="101" t="str">
        <f>IFERROR(((H17/$H$7)*B17),"")</f>
        <v/>
      </c>
      <c r="J17" s="102"/>
      <c r="K17" s="208"/>
      <c r="L17" s="209"/>
      <c r="M17" s="209"/>
      <c r="O17" s="211"/>
      <c r="P17" s="179" t="str">
        <f>IFERROR(PMT(K17/200,M17/6,-E17)/6,"")</f>
        <v/>
      </c>
      <c r="Q17" s="211"/>
      <c r="R17" s="179" t="str">
        <f>IFERROR((O17-(P17+Q17))*12,"")</f>
        <v/>
      </c>
      <c r="S17" s="179" t="str">
        <f t="shared" ref="S17:S64" si="8">IFERROR(((O17-(P17+Q17))*12)*C17,"")</f>
        <v/>
      </c>
      <c r="T17" s="158" t="str">
        <f>IFERROR(S17/$L$7,"")</f>
        <v/>
      </c>
    </row>
    <row r="18" spans="1:20" s="104" customFormat="1" ht="18" customHeight="1" x14ac:dyDescent="0.25">
      <c r="A18" s="209"/>
      <c r="B18" s="210"/>
      <c r="C18" s="210"/>
      <c r="D18" s="211"/>
      <c r="E18" s="211"/>
      <c r="F18" s="100" t="str">
        <f t="shared" ref="F18:F64" si="9">IFERROR(E18/D18,"")</f>
        <v/>
      </c>
      <c r="G18" s="176" t="str">
        <f t="shared" ref="G18:G64" si="10">IF((D18-E18)=0,"",D18-E18)</f>
        <v/>
      </c>
      <c r="H18" s="176" t="str">
        <f t="shared" ref="H18:H64" si="11">IFERROR(G18*B18,"")</f>
        <v/>
      </c>
      <c r="I18" s="101" t="str">
        <f t="shared" ref="I18:I64" si="12">IFERROR(((H18/$H$7)*B18),"")</f>
        <v/>
      </c>
      <c r="J18" s="102"/>
      <c r="K18" s="208"/>
      <c r="L18" s="209"/>
      <c r="M18" s="209"/>
      <c r="O18" s="211"/>
      <c r="P18" s="179" t="str">
        <f t="shared" ref="P18:P64" si="13">IFERROR(PMT(K18/200,M18/6,-E18)/6,"")</f>
        <v/>
      </c>
      <c r="Q18" s="211"/>
      <c r="R18" s="179" t="str">
        <f t="shared" ref="R18:R64" si="14">IFERROR((O18-(P18+Q18))*12,"")</f>
        <v/>
      </c>
      <c r="S18" s="179" t="str">
        <f t="shared" si="8"/>
        <v/>
      </c>
      <c r="T18" s="158" t="str">
        <f t="shared" ref="T18:T64" si="15">IFERROR(S18/$L$7,"")</f>
        <v/>
      </c>
    </row>
    <row r="19" spans="1:20" s="104" customFormat="1" ht="18" customHeight="1" x14ac:dyDescent="0.25">
      <c r="A19" s="209"/>
      <c r="B19" s="210"/>
      <c r="C19" s="210"/>
      <c r="D19" s="211"/>
      <c r="E19" s="211"/>
      <c r="F19" s="100" t="str">
        <f t="shared" si="9"/>
        <v/>
      </c>
      <c r="G19" s="176" t="str">
        <f t="shared" si="10"/>
        <v/>
      </c>
      <c r="H19" s="176" t="str">
        <f t="shared" si="11"/>
        <v/>
      </c>
      <c r="I19" s="101" t="str">
        <f t="shared" si="12"/>
        <v/>
      </c>
      <c r="J19" s="102"/>
      <c r="K19" s="208"/>
      <c r="L19" s="209"/>
      <c r="M19" s="209"/>
      <c r="O19" s="211"/>
      <c r="P19" s="179" t="str">
        <f t="shared" si="13"/>
        <v/>
      </c>
      <c r="Q19" s="211"/>
      <c r="R19" s="179" t="str">
        <f t="shared" si="14"/>
        <v/>
      </c>
      <c r="S19" s="179" t="str">
        <f t="shared" si="8"/>
        <v/>
      </c>
      <c r="T19" s="158" t="str">
        <f t="shared" si="15"/>
        <v/>
      </c>
    </row>
    <row r="20" spans="1:20" s="104" customFormat="1" ht="18" customHeight="1" x14ac:dyDescent="0.25">
      <c r="A20" s="209"/>
      <c r="B20" s="210"/>
      <c r="C20" s="210"/>
      <c r="D20" s="211"/>
      <c r="E20" s="211"/>
      <c r="F20" s="100" t="str">
        <f t="shared" si="9"/>
        <v/>
      </c>
      <c r="G20" s="176" t="str">
        <f t="shared" si="10"/>
        <v/>
      </c>
      <c r="H20" s="176" t="str">
        <f t="shared" si="11"/>
        <v/>
      </c>
      <c r="I20" s="101" t="str">
        <f t="shared" si="12"/>
        <v/>
      </c>
      <c r="J20" s="102"/>
      <c r="K20" s="208"/>
      <c r="L20" s="209"/>
      <c r="M20" s="209"/>
      <c r="O20" s="211"/>
      <c r="P20" s="179" t="str">
        <f t="shared" si="13"/>
        <v/>
      </c>
      <c r="Q20" s="211"/>
      <c r="R20" s="179" t="str">
        <f t="shared" si="14"/>
        <v/>
      </c>
      <c r="S20" s="179" t="str">
        <f t="shared" si="8"/>
        <v/>
      </c>
      <c r="T20" s="158" t="str">
        <f t="shared" si="15"/>
        <v/>
      </c>
    </row>
    <row r="21" spans="1:20" s="104" customFormat="1" ht="18" customHeight="1" x14ac:dyDescent="0.25">
      <c r="A21" s="209"/>
      <c r="B21" s="210"/>
      <c r="C21" s="210"/>
      <c r="D21" s="211"/>
      <c r="E21" s="211"/>
      <c r="F21" s="100" t="str">
        <f t="shared" si="9"/>
        <v/>
      </c>
      <c r="G21" s="176" t="str">
        <f t="shared" si="10"/>
        <v/>
      </c>
      <c r="H21" s="176" t="str">
        <f t="shared" si="11"/>
        <v/>
      </c>
      <c r="I21" s="101" t="str">
        <f t="shared" si="12"/>
        <v/>
      </c>
      <c r="J21" s="102"/>
      <c r="K21" s="208"/>
      <c r="L21" s="209"/>
      <c r="M21" s="209"/>
      <c r="O21" s="211"/>
      <c r="P21" s="179" t="str">
        <f t="shared" si="13"/>
        <v/>
      </c>
      <c r="Q21" s="211"/>
      <c r="R21" s="179" t="str">
        <f t="shared" si="14"/>
        <v/>
      </c>
      <c r="S21" s="179" t="str">
        <f t="shared" si="8"/>
        <v/>
      </c>
      <c r="T21" s="158" t="str">
        <f t="shared" si="15"/>
        <v/>
      </c>
    </row>
    <row r="22" spans="1:20" s="104" customFormat="1" ht="18" customHeight="1" x14ac:dyDescent="0.25">
      <c r="A22" s="209"/>
      <c r="B22" s="210"/>
      <c r="C22" s="210"/>
      <c r="D22" s="211"/>
      <c r="E22" s="211"/>
      <c r="F22" s="100" t="str">
        <f t="shared" si="9"/>
        <v/>
      </c>
      <c r="G22" s="176" t="str">
        <f t="shared" si="10"/>
        <v/>
      </c>
      <c r="H22" s="176" t="str">
        <f t="shared" si="11"/>
        <v/>
      </c>
      <c r="I22" s="101" t="str">
        <f t="shared" si="12"/>
        <v/>
      </c>
      <c r="J22" s="102"/>
      <c r="K22" s="208"/>
      <c r="L22" s="209"/>
      <c r="M22" s="209"/>
      <c r="O22" s="211"/>
      <c r="P22" s="179" t="str">
        <f t="shared" si="13"/>
        <v/>
      </c>
      <c r="Q22" s="211"/>
      <c r="R22" s="179" t="str">
        <f t="shared" si="14"/>
        <v/>
      </c>
      <c r="S22" s="179" t="str">
        <f t="shared" si="8"/>
        <v/>
      </c>
      <c r="T22" s="158" t="str">
        <f t="shared" si="15"/>
        <v/>
      </c>
    </row>
    <row r="23" spans="1:20" s="104" customFormat="1" ht="18" customHeight="1" x14ac:dyDescent="0.25">
      <c r="A23" s="209"/>
      <c r="B23" s="210"/>
      <c r="C23" s="210"/>
      <c r="D23" s="211"/>
      <c r="E23" s="211"/>
      <c r="F23" s="100" t="str">
        <f t="shared" si="9"/>
        <v/>
      </c>
      <c r="G23" s="176" t="str">
        <f t="shared" si="10"/>
        <v/>
      </c>
      <c r="H23" s="176" t="str">
        <f t="shared" si="11"/>
        <v/>
      </c>
      <c r="I23" s="101" t="str">
        <f t="shared" si="12"/>
        <v/>
      </c>
      <c r="J23" s="102"/>
      <c r="K23" s="208"/>
      <c r="L23" s="209"/>
      <c r="M23" s="209"/>
      <c r="O23" s="211"/>
      <c r="P23" s="179" t="str">
        <f t="shared" si="13"/>
        <v/>
      </c>
      <c r="Q23" s="211"/>
      <c r="R23" s="179" t="str">
        <f t="shared" si="14"/>
        <v/>
      </c>
      <c r="S23" s="179" t="str">
        <f t="shared" si="8"/>
        <v/>
      </c>
      <c r="T23" s="158" t="str">
        <f t="shared" si="15"/>
        <v/>
      </c>
    </row>
    <row r="24" spans="1:20" s="104" customFormat="1" ht="18" customHeight="1" x14ac:dyDescent="0.25">
      <c r="A24" s="209"/>
      <c r="B24" s="210"/>
      <c r="C24" s="210"/>
      <c r="D24" s="211"/>
      <c r="E24" s="211"/>
      <c r="F24" s="100" t="str">
        <f t="shared" si="9"/>
        <v/>
      </c>
      <c r="G24" s="176" t="str">
        <f t="shared" si="10"/>
        <v/>
      </c>
      <c r="H24" s="176" t="str">
        <f t="shared" si="11"/>
        <v/>
      </c>
      <c r="I24" s="101" t="str">
        <f t="shared" si="12"/>
        <v/>
      </c>
      <c r="J24" s="102"/>
      <c r="K24" s="208"/>
      <c r="L24" s="209"/>
      <c r="M24" s="209"/>
      <c r="O24" s="211"/>
      <c r="P24" s="179" t="str">
        <f t="shared" si="13"/>
        <v/>
      </c>
      <c r="Q24" s="211"/>
      <c r="R24" s="179" t="str">
        <f t="shared" si="14"/>
        <v/>
      </c>
      <c r="S24" s="179" t="str">
        <f t="shared" si="8"/>
        <v/>
      </c>
      <c r="T24" s="158" t="str">
        <f t="shared" si="15"/>
        <v/>
      </c>
    </row>
    <row r="25" spans="1:20" s="104" customFormat="1" ht="18" customHeight="1" x14ac:dyDescent="0.25">
      <c r="A25" s="209"/>
      <c r="B25" s="210"/>
      <c r="C25" s="210"/>
      <c r="D25" s="211"/>
      <c r="E25" s="211"/>
      <c r="F25" s="100" t="str">
        <f t="shared" si="9"/>
        <v/>
      </c>
      <c r="G25" s="176" t="str">
        <f t="shared" si="10"/>
        <v/>
      </c>
      <c r="H25" s="176" t="str">
        <f t="shared" si="11"/>
        <v/>
      </c>
      <c r="I25" s="101" t="str">
        <f t="shared" si="12"/>
        <v/>
      </c>
      <c r="J25" s="102"/>
      <c r="K25" s="208"/>
      <c r="L25" s="209"/>
      <c r="M25" s="209"/>
      <c r="O25" s="211"/>
      <c r="P25" s="179" t="str">
        <f t="shared" si="13"/>
        <v/>
      </c>
      <c r="Q25" s="211"/>
      <c r="R25" s="179" t="str">
        <f t="shared" si="14"/>
        <v/>
      </c>
      <c r="S25" s="179" t="str">
        <f t="shared" si="8"/>
        <v/>
      </c>
      <c r="T25" s="158" t="str">
        <f t="shared" si="15"/>
        <v/>
      </c>
    </row>
    <row r="26" spans="1:20" s="104" customFormat="1" ht="18" customHeight="1" x14ac:dyDescent="0.25">
      <c r="A26" s="209"/>
      <c r="B26" s="210"/>
      <c r="C26" s="210"/>
      <c r="D26" s="211"/>
      <c r="E26" s="211"/>
      <c r="F26" s="100" t="str">
        <f t="shared" si="9"/>
        <v/>
      </c>
      <c r="G26" s="176" t="str">
        <f t="shared" si="10"/>
        <v/>
      </c>
      <c r="H26" s="176" t="str">
        <f t="shared" si="11"/>
        <v/>
      </c>
      <c r="I26" s="101" t="str">
        <f t="shared" si="12"/>
        <v/>
      </c>
      <c r="J26" s="102"/>
      <c r="K26" s="208"/>
      <c r="L26" s="209"/>
      <c r="M26" s="209"/>
      <c r="O26" s="211"/>
      <c r="P26" s="179" t="str">
        <f t="shared" si="13"/>
        <v/>
      </c>
      <c r="Q26" s="211"/>
      <c r="R26" s="179" t="str">
        <f t="shared" si="14"/>
        <v/>
      </c>
      <c r="S26" s="179" t="str">
        <f t="shared" si="8"/>
        <v/>
      </c>
      <c r="T26" s="158" t="str">
        <f t="shared" si="15"/>
        <v/>
      </c>
    </row>
    <row r="27" spans="1:20" s="104" customFormat="1" ht="18" customHeight="1" x14ac:dyDescent="0.25">
      <c r="A27" s="209"/>
      <c r="B27" s="210"/>
      <c r="C27" s="210"/>
      <c r="D27" s="211"/>
      <c r="E27" s="211"/>
      <c r="F27" s="100" t="str">
        <f t="shared" si="9"/>
        <v/>
      </c>
      <c r="G27" s="176" t="str">
        <f t="shared" si="10"/>
        <v/>
      </c>
      <c r="H27" s="176" t="str">
        <f t="shared" si="11"/>
        <v/>
      </c>
      <c r="I27" s="101" t="str">
        <f t="shared" si="12"/>
        <v/>
      </c>
      <c r="J27" s="102"/>
      <c r="K27" s="208"/>
      <c r="L27" s="209"/>
      <c r="M27" s="209"/>
      <c r="O27" s="211"/>
      <c r="P27" s="179" t="str">
        <f t="shared" si="13"/>
        <v/>
      </c>
      <c r="Q27" s="211"/>
      <c r="R27" s="179" t="str">
        <f t="shared" si="14"/>
        <v/>
      </c>
      <c r="S27" s="179" t="str">
        <f t="shared" si="8"/>
        <v/>
      </c>
      <c r="T27" s="158" t="str">
        <f t="shared" si="15"/>
        <v/>
      </c>
    </row>
    <row r="28" spans="1:20" s="104" customFormat="1" ht="18" customHeight="1" x14ac:dyDescent="0.25">
      <c r="A28" s="209"/>
      <c r="B28" s="210"/>
      <c r="C28" s="210"/>
      <c r="D28" s="211"/>
      <c r="E28" s="211"/>
      <c r="F28" s="100" t="str">
        <f t="shared" si="9"/>
        <v/>
      </c>
      <c r="G28" s="176" t="str">
        <f t="shared" si="10"/>
        <v/>
      </c>
      <c r="H28" s="176" t="str">
        <f t="shared" si="11"/>
        <v/>
      </c>
      <c r="I28" s="101" t="str">
        <f t="shared" si="12"/>
        <v/>
      </c>
      <c r="J28" s="102"/>
      <c r="K28" s="208"/>
      <c r="L28" s="209"/>
      <c r="M28" s="209"/>
      <c r="O28" s="211"/>
      <c r="P28" s="179" t="str">
        <f t="shared" si="13"/>
        <v/>
      </c>
      <c r="Q28" s="211"/>
      <c r="R28" s="179" t="str">
        <f t="shared" si="14"/>
        <v/>
      </c>
      <c r="S28" s="179" t="str">
        <f t="shared" si="8"/>
        <v/>
      </c>
      <c r="T28" s="158" t="str">
        <f t="shared" si="15"/>
        <v/>
      </c>
    </row>
    <row r="29" spans="1:20" s="104" customFormat="1" ht="18" customHeight="1" x14ac:dyDescent="0.25">
      <c r="A29" s="209"/>
      <c r="B29" s="210"/>
      <c r="C29" s="210"/>
      <c r="D29" s="211"/>
      <c r="E29" s="211"/>
      <c r="F29" s="100" t="str">
        <f t="shared" si="9"/>
        <v/>
      </c>
      <c r="G29" s="176" t="str">
        <f t="shared" si="10"/>
        <v/>
      </c>
      <c r="H29" s="176" t="str">
        <f t="shared" si="11"/>
        <v/>
      </c>
      <c r="I29" s="101" t="str">
        <f t="shared" si="12"/>
        <v/>
      </c>
      <c r="J29" s="102"/>
      <c r="K29" s="208"/>
      <c r="L29" s="209"/>
      <c r="M29" s="209"/>
      <c r="O29" s="211"/>
      <c r="P29" s="179" t="str">
        <f t="shared" si="13"/>
        <v/>
      </c>
      <c r="Q29" s="211"/>
      <c r="R29" s="179" t="str">
        <f t="shared" si="14"/>
        <v/>
      </c>
      <c r="S29" s="179" t="str">
        <f t="shared" si="8"/>
        <v/>
      </c>
      <c r="T29" s="158" t="str">
        <f t="shared" si="15"/>
        <v/>
      </c>
    </row>
    <row r="30" spans="1:20" s="104" customFormat="1" ht="18" customHeight="1" x14ac:dyDescent="0.25">
      <c r="A30" s="209"/>
      <c r="B30" s="210"/>
      <c r="C30" s="210"/>
      <c r="D30" s="211"/>
      <c r="E30" s="211"/>
      <c r="F30" s="100" t="str">
        <f t="shared" si="9"/>
        <v/>
      </c>
      <c r="G30" s="176" t="str">
        <f t="shared" si="10"/>
        <v/>
      </c>
      <c r="H30" s="176" t="str">
        <f t="shared" si="11"/>
        <v/>
      </c>
      <c r="I30" s="101" t="str">
        <f t="shared" si="12"/>
        <v/>
      </c>
      <c r="J30" s="102"/>
      <c r="K30" s="208"/>
      <c r="L30" s="209"/>
      <c r="M30" s="209"/>
      <c r="O30" s="211"/>
      <c r="P30" s="179" t="str">
        <f t="shared" si="13"/>
        <v/>
      </c>
      <c r="Q30" s="211"/>
      <c r="R30" s="179" t="str">
        <f t="shared" si="14"/>
        <v/>
      </c>
      <c r="S30" s="179" t="str">
        <f t="shared" si="8"/>
        <v/>
      </c>
      <c r="T30" s="158" t="str">
        <f t="shared" si="15"/>
        <v/>
      </c>
    </row>
    <row r="31" spans="1:20" s="104" customFormat="1" ht="18" customHeight="1" x14ac:dyDescent="0.25">
      <c r="A31" s="209"/>
      <c r="B31" s="210"/>
      <c r="C31" s="210"/>
      <c r="D31" s="211"/>
      <c r="E31" s="211"/>
      <c r="F31" s="100" t="str">
        <f t="shared" si="9"/>
        <v/>
      </c>
      <c r="G31" s="176" t="str">
        <f t="shared" si="10"/>
        <v/>
      </c>
      <c r="H31" s="176" t="str">
        <f t="shared" si="11"/>
        <v/>
      </c>
      <c r="I31" s="101" t="str">
        <f t="shared" si="12"/>
        <v/>
      </c>
      <c r="J31" s="102"/>
      <c r="K31" s="208"/>
      <c r="L31" s="209"/>
      <c r="M31" s="209"/>
      <c r="O31" s="211"/>
      <c r="P31" s="179" t="str">
        <f t="shared" si="13"/>
        <v/>
      </c>
      <c r="Q31" s="211"/>
      <c r="R31" s="179" t="str">
        <f t="shared" si="14"/>
        <v/>
      </c>
      <c r="S31" s="179" t="str">
        <f t="shared" si="8"/>
        <v/>
      </c>
      <c r="T31" s="158" t="str">
        <f t="shared" si="15"/>
        <v/>
      </c>
    </row>
    <row r="32" spans="1:20" s="104" customFormat="1" ht="18" customHeight="1" x14ac:dyDescent="0.25">
      <c r="A32" s="209"/>
      <c r="B32" s="210"/>
      <c r="C32" s="210"/>
      <c r="D32" s="211"/>
      <c r="E32" s="211"/>
      <c r="F32" s="100" t="str">
        <f t="shared" si="9"/>
        <v/>
      </c>
      <c r="G32" s="176" t="str">
        <f t="shared" si="10"/>
        <v/>
      </c>
      <c r="H32" s="176" t="str">
        <f t="shared" si="11"/>
        <v/>
      </c>
      <c r="I32" s="101" t="str">
        <f t="shared" si="12"/>
        <v/>
      </c>
      <c r="J32" s="102"/>
      <c r="K32" s="208"/>
      <c r="L32" s="209"/>
      <c r="M32" s="209"/>
      <c r="O32" s="211"/>
      <c r="P32" s="179" t="str">
        <f t="shared" si="13"/>
        <v/>
      </c>
      <c r="Q32" s="211"/>
      <c r="R32" s="179" t="str">
        <f t="shared" si="14"/>
        <v/>
      </c>
      <c r="S32" s="179" t="str">
        <f t="shared" si="8"/>
        <v/>
      </c>
      <c r="T32" s="158" t="str">
        <f t="shared" si="15"/>
        <v/>
      </c>
    </row>
    <row r="33" spans="1:20" s="104" customFormat="1" ht="18" customHeight="1" x14ac:dyDescent="0.25">
      <c r="A33" s="209"/>
      <c r="B33" s="210"/>
      <c r="C33" s="210"/>
      <c r="D33" s="211"/>
      <c r="E33" s="211"/>
      <c r="F33" s="100" t="str">
        <f t="shared" si="9"/>
        <v/>
      </c>
      <c r="G33" s="176" t="str">
        <f t="shared" si="10"/>
        <v/>
      </c>
      <c r="H33" s="176" t="str">
        <f t="shared" si="11"/>
        <v/>
      </c>
      <c r="I33" s="101" t="str">
        <f t="shared" si="12"/>
        <v/>
      </c>
      <c r="J33" s="102"/>
      <c r="K33" s="208"/>
      <c r="L33" s="209"/>
      <c r="M33" s="209"/>
      <c r="O33" s="211"/>
      <c r="P33" s="179" t="str">
        <f t="shared" si="13"/>
        <v/>
      </c>
      <c r="Q33" s="211"/>
      <c r="R33" s="179" t="str">
        <f t="shared" si="14"/>
        <v/>
      </c>
      <c r="S33" s="179" t="str">
        <f t="shared" si="8"/>
        <v/>
      </c>
      <c r="T33" s="158" t="str">
        <f t="shared" si="15"/>
        <v/>
      </c>
    </row>
    <row r="34" spans="1:20" s="104" customFormat="1" ht="18" customHeight="1" x14ac:dyDescent="0.25">
      <c r="A34" s="209"/>
      <c r="B34" s="210"/>
      <c r="C34" s="210"/>
      <c r="D34" s="211"/>
      <c r="E34" s="211"/>
      <c r="F34" s="100" t="str">
        <f t="shared" si="9"/>
        <v/>
      </c>
      <c r="G34" s="176" t="str">
        <f t="shared" si="10"/>
        <v/>
      </c>
      <c r="H34" s="176" t="str">
        <f t="shared" si="11"/>
        <v/>
      </c>
      <c r="I34" s="101" t="str">
        <f t="shared" si="12"/>
        <v/>
      </c>
      <c r="J34" s="102"/>
      <c r="K34" s="208"/>
      <c r="L34" s="209"/>
      <c r="M34" s="209"/>
      <c r="O34" s="211"/>
      <c r="P34" s="179" t="str">
        <f t="shared" si="13"/>
        <v/>
      </c>
      <c r="Q34" s="211"/>
      <c r="R34" s="179" t="str">
        <f t="shared" si="14"/>
        <v/>
      </c>
      <c r="S34" s="179" t="str">
        <f t="shared" si="8"/>
        <v/>
      </c>
      <c r="T34" s="158" t="str">
        <f t="shared" si="15"/>
        <v/>
      </c>
    </row>
    <row r="35" spans="1:20" s="104" customFormat="1" ht="18" customHeight="1" x14ac:dyDescent="0.25">
      <c r="A35" s="209"/>
      <c r="B35" s="210"/>
      <c r="C35" s="210"/>
      <c r="D35" s="211"/>
      <c r="E35" s="211"/>
      <c r="F35" s="100" t="str">
        <f t="shared" si="9"/>
        <v/>
      </c>
      <c r="G35" s="176" t="str">
        <f t="shared" si="10"/>
        <v/>
      </c>
      <c r="H35" s="176" t="str">
        <f t="shared" si="11"/>
        <v/>
      </c>
      <c r="I35" s="101" t="str">
        <f t="shared" si="12"/>
        <v/>
      </c>
      <c r="J35" s="102"/>
      <c r="K35" s="208"/>
      <c r="L35" s="209"/>
      <c r="M35" s="209"/>
      <c r="O35" s="211"/>
      <c r="P35" s="179" t="str">
        <f t="shared" si="13"/>
        <v/>
      </c>
      <c r="Q35" s="211"/>
      <c r="R35" s="179" t="str">
        <f t="shared" si="14"/>
        <v/>
      </c>
      <c r="S35" s="179" t="str">
        <f t="shared" si="8"/>
        <v/>
      </c>
      <c r="T35" s="158" t="str">
        <f t="shared" si="15"/>
        <v/>
      </c>
    </row>
    <row r="36" spans="1:20" s="104" customFormat="1" ht="18" customHeight="1" x14ac:dyDescent="0.25">
      <c r="A36" s="209"/>
      <c r="B36" s="210"/>
      <c r="C36" s="210"/>
      <c r="D36" s="211"/>
      <c r="E36" s="211"/>
      <c r="F36" s="100" t="str">
        <f t="shared" si="9"/>
        <v/>
      </c>
      <c r="G36" s="176" t="str">
        <f t="shared" si="10"/>
        <v/>
      </c>
      <c r="H36" s="176" t="str">
        <f t="shared" si="11"/>
        <v/>
      </c>
      <c r="I36" s="101" t="str">
        <f t="shared" si="12"/>
        <v/>
      </c>
      <c r="J36" s="102"/>
      <c r="K36" s="208"/>
      <c r="L36" s="209"/>
      <c r="M36" s="209"/>
      <c r="O36" s="211"/>
      <c r="P36" s="179" t="str">
        <f t="shared" si="13"/>
        <v/>
      </c>
      <c r="Q36" s="211"/>
      <c r="R36" s="179" t="str">
        <f t="shared" si="14"/>
        <v/>
      </c>
      <c r="S36" s="179" t="str">
        <f t="shared" si="8"/>
        <v/>
      </c>
      <c r="T36" s="158" t="str">
        <f t="shared" si="15"/>
        <v/>
      </c>
    </row>
    <row r="37" spans="1:20" s="104" customFormat="1" ht="18" customHeight="1" x14ac:dyDescent="0.25">
      <c r="A37" s="209"/>
      <c r="B37" s="210"/>
      <c r="C37" s="210"/>
      <c r="D37" s="211"/>
      <c r="E37" s="211"/>
      <c r="F37" s="100" t="str">
        <f t="shared" si="9"/>
        <v/>
      </c>
      <c r="G37" s="176" t="str">
        <f t="shared" si="10"/>
        <v/>
      </c>
      <c r="H37" s="176" t="str">
        <f t="shared" si="11"/>
        <v/>
      </c>
      <c r="I37" s="101" t="str">
        <f t="shared" si="12"/>
        <v/>
      </c>
      <c r="J37" s="102"/>
      <c r="K37" s="208"/>
      <c r="L37" s="209"/>
      <c r="M37" s="209"/>
      <c r="O37" s="211"/>
      <c r="P37" s="179" t="str">
        <f t="shared" si="13"/>
        <v/>
      </c>
      <c r="Q37" s="211"/>
      <c r="R37" s="179" t="str">
        <f t="shared" si="14"/>
        <v/>
      </c>
      <c r="S37" s="179" t="str">
        <f t="shared" si="8"/>
        <v/>
      </c>
      <c r="T37" s="158" t="str">
        <f t="shared" si="15"/>
        <v/>
      </c>
    </row>
    <row r="38" spans="1:20" s="104" customFormat="1" ht="18" customHeight="1" x14ac:dyDescent="0.25">
      <c r="A38" s="209"/>
      <c r="B38" s="210"/>
      <c r="C38" s="210"/>
      <c r="D38" s="211"/>
      <c r="E38" s="211"/>
      <c r="F38" s="100" t="str">
        <f t="shared" si="9"/>
        <v/>
      </c>
      <c r="G38" s="176" t="str">
        <f t="shared" si="10"/>
        <v/>
      </c>
      <c r="H38" s="176" t="str">
        <f t="shared" si="11"/>
        <v/>
      </c>
      <c r="I38" s="101" t="str">
        <f t="shared" si="12"/>
        <v/>
      </c>
      <c r="J38" s="102"/>
      <c r="K38" s="208"/>
      <c r="L38" s="209"/>
      <c r="M38" s="209"/>
      <c r="O38" s="211"/>
      <c r="P38" s="179" t="str">
        <f t="shared" si="13"/>
        <v/>
      </c>
      <c r="Q38" s="211"/>
      <c r="R38" s="179" t="str">
        <f t="shared" si="14"/>
        <v/>
      </c>
      <c r="S38" s="179" t="str">
        <f t="shared" si="8"/>
        <v/>
      </c>
      <c r="T38" s="158" t="str">
        <f t="shared" si="15"/>
        <v/>
      </c>
    </row>
    <row r="39" spans="1:20" s="104" customFormat="1" ht="18" customHeight="1" x14ac:dyDescent="0.25">
      <c r="A39" s="209"/>
      <c r="B39" s="210"/>
      <c r="C39" s="210"/>
      <c r="D39" s="211"/>
      <c r="E39" s="211"/>
      <c r="F39" s="100" t="str">
        <f t="shared" si="9"/>
        <v/>
      </c>
      <c r="G39" s="176" t="str">
        <f t="shared" si="10"/>
        <v/>
      </c>
      <c r="H39" s="176" t="str">
        <f t="shared" si="11"/>
        <v/>
      </c>
      <c r="I39" s="101" t="str">
        <f t="shared" si="12"/>
        <v/>
      </c>
      <c r="J39" s="102"/>
      <c r="K39" s="208"/>
      <c r="L39" s="209"/>
      <c r="M39" s="209"/>
      <c r="O39" s="211"/>
      <c r="P39" s="179" t="str">
        <f t="shared" si="13"/>
        <v/>
      </c>
      <c r="Q39" s="211"/>
      <c r="R39" s="179" t="str">
        <f t="shared" si="14"/>
        <v/>
      </c>
      <c r="S39" s="179" t="str">
        <f t="shared" si="8"/>
        <v/>
      </c>
      <c r="T39" s="158" t="str">
        <f t="shared" si="15"/>
        <v/>
      </c>
    </row>
    <row r="40" spans="1:20" s="104" customFormat="1" ht="18" customHeight="1" x14ac:dyDescent="0.25">
      <c r="A40" s="209"/>
      <c r="B40" s="210"/>
      <c r="C40" s="210"/>
      <c r="D40" s="211"/>
      <c r="E40" s="211"/>
      <c r="F40" s="100" t="str">
        <f t="shared" si="9"/>
        <v/>
      </c>
      <c r="G40" s="176" t="str">
        <f t="shared" si="10"/>
        <v/>
      </c>
      <c r="H40" s="176" t="str">
        <f t="shared" si="11"/>
        <v/>
      </c>
      <c r="I40" s="101" t="str">
        <f t="shared" si="12"/>
        <v/>
      </c>
      <c r="J40" s="102"/>
      <c r="K40" s="208"/>
      <c r="L40" s="209"/>
      <c r="M40" s="209"/>
      <c r="O40" s="211"/>
      <c r="P40" s="179" t="str">
        <f t="shared" si="13"/>
        <v/>
      </c>
      <c r="Q40" s="211"/>
      <c r="R40" s="179" t="str">
        <f t="shared" si="14"/>
        <v/>
      </c>
      <c r="S40" s="179" t="str">
        <f t="shared" si="8"/>
        <v/>
      </c>
      <c r="T40" s="158" t="str">
        <f t="shared" si="15"/>
        <v/>
      </c>
    </row>
    <row r="41" spans="1:20" s="104" customFormat="1" ht="18" customHeight="1" x14ac:dyDescent="0.25">
      <c r="A41" s="209"/>
      <c r="B41" s="210"/>
      <c r="C41" s="210"/>
      <c r="D41" s="211"/>
      <c r="E41" s="211"/>
      <c r="F41" s="100" t="str">
        <f t="shared" si="9"/>
        <v/>
      </c>
      <c r="G41" s="176" t="str">
        <f t="shared" si="10"/>
        <v/>
      </c>
      <c r="H41" s="176" t="str">
        <f t="shared" si="11"/>
        <v/>
      </c>
      <c r="I41" s="101" t="str">
        <f t="shared" si="12"/>
        <v/>
      </c>
      <c r="J41" s="102"/>
      <c r="K41" s="208"/>
      <c r="L41" s="209"/>
      <c r="M41" s="209"/>
      <c r="O41" s="211"/>
      <c r="P41" s="179" t="str">
        <f t="shared" si="13"/>
        <v/>
      </c>
      <c r="Q41" s="211"/>
      <c r="R41" s="179" t="str">
        <f t="shared" si="14"/>
        <v/>
      </c>
      <c r="S41" s="179" t="str">
        <f t="shared" si="8"/>
        <v/>
      </c>
      <c r="T41" s="158" t="str">
        <f t="shared" si="15"/>
        <v/>
      </c>
    </row>
    <row r="42" spans="1:20" s="104" customFormat="1" ht="18" customHeight="1" x14ac:dyDescent="0.25">
      <c r="A42" s="209"/>
      <c r="B42" s="210"/>
      <c r="C42" s="210"/>
      <c r="D42" s="211"/>
      <c r="E42" s="211"/>
      <c r="F42" s="100" t="str">
        <f t="shared" si="9"/>
        <v/>
      </c>
      <c r="G42" s="176" t="str">
        <f t="shared" si="10"/>
        <v/>
      </c>
      <c r="H42" s="176" t="str">
        <f t="shared" si="11"/>
        <v/>
      </c>
      <c r="I42" s="101" t="str">
        <f t="shared" si="12"/>
        <v/>
      </c>
      <c r="J42" s="102"/>
      <c r="K42" s="208"/>
      <c r="L42" s="209"/>
      <c r="M42" s="209"/>
      <c r="O42" s="211"/>
      <c r="P42" s="179" t="str">
        <f t="shared" si="13"/>
        <v/>
      </c>
      <c r="Q42" s="211"/>
      <c r="R42" s="179" t="str">
        <f t="shared" si="14"/>
        <v/>
      </c>
      <c r="S42" s="179" t="str">
        <f t="shared" si="8"/>
        <v/>
      </c>
      <c r="T42" s="158" t="str">
        <f t="shared" si="15"/>
        <v/>
      </c>
    </row>
    <row r="43" spans="1:20" s="104" customFormat="1" ht="18" customHeight="1" x14ac:dyDescent="0.25">
      <c r="A43" s="209"/>
      <c r="B43" s="210"/>
      <c r="C43" s="210"/>
      <c r="D43" s="211"/>
      <c r="E43" s="211"/>
      <c r="F43" s="100" t="str">
        <f t="shared" si="9"/>
        <v/>
      </c>
      <c r="G43" s="176" t="str">
        <f t="shared" si="10"/>
        <v/>
      </c>
      <c r="H43" s="176" t="str">
        <f t="shared" si="11"/>
        <v/>
      </c>
      <c r="I43" s="101" t="str">
        <f t="shared" si="12"/>
        <v/>
      </c>
      <c r="J43" s="102"/>
      <c r="K43" s="208"/>
      <c r="L43" s="209"/>
      <c r="M43" s="209"/>
      <c r="O43" s="211"/>
      <c r="P43" s="179" t="str">
        <f t="shared" si="13"/>
        <v/>
      </c>
      <c r="Q43" s="211"/>
      <c r="R43" s="179" t="str">
        <f t="shared" si="14"/>
        <v/>
      </c>
      <c r="S43" s="179" t="str">
        <f t="shared" si="8"/>
        <v/>
      </c>
      <c r="T43" s="158" t="str">
        <f t="shared" si="15"/>
        <v/>
      </c>
    </row>
    <row r="44" spans="1:20" s="104" customFormat="1" ht="18" customHeight="1" x14ac:dyDescent="0.25">
      <c r="A44" s="209"/>
      <c r="B44" s="210"/>
      <c r="C44" s="210"/>
      <c r="D44" s="211"/>
      <c r="E44" s="211"/>
      <c r="F44" s="100" t="str">
        <f t="shared" si="9"/>
        <v/>
      </c>
      <c r="G44" s="176" t="str">
        <f t="shared" si="10"/>
        <v/>
      </c>
      <c r="H44" s="176" t="str">
        <f t="shared" si="11"/>
        <v/>
      </c>
      <c r="I44" s="101" t="str">
        <f t="shared" si="12"/>
        <v/>
      </c>
      <c r="J44" s="102"/>
      <c r="K44" s="208"/>
      <c r="L44" s="209"/>
      <c r="M44" s="209"/>
      <c r="O44" s="211"/>
      <c r="P44" s="179" t="str">
        <f t="shared" si="13"/>
        <v/>
      </c>
      <c r="Q44" s="211"/>
      <c r="R44" s="179" t="str">
        <f t="shared" si="14"/>
        <v/>
      </c>
      <c r="S44" s="179" t="str">
        <f t="shared" si="8"/>
        <v/>
      </c>
      <c r="T44" s="158" t="str">
        <f t="shared" si="15"/>
        <v/>
      </c>
    </row>
    <row r="45" spans="1:20" s="104" customFormat="1" ht="18" customHeight="1" x14ac:dyDescent="0.25">
      <c r="A45" s="209"/>
      <c r="B45" s="210"/>
      <c r="C45" s="210"/>
      <c r="D45" s="211"/>
      <c r="E45" s="211"/>
      <c r="F45" s="100" t="str">
        <f t="shared" si="9"/>
        <v/>
      </c>
      <c r="G45" s="176" t="str">
        <f t="shared" si="10"/>
        <v/>
      </c>
      <c r="H45" s="176" t="str">
        <f t="shared" si="11"/>
        <v/>
      </c>
      <c r="I45" s="101" t="str">
        <f t="shared" si="12"/>
        <v/>
      </c>
      <c r="J45" s="102"/>
      <c r="K45" s="208"/>
      <c r="L45" s="209"/>
      <c r="M45" s="209"/>
      <c r="O45" s="211"/>
      <c r="P45" s="179" t="str">
        <f t="shared" si="13"/>
        <v/>
      </c>
      <c r="Q45" s="211"/>
      <c r="R45" s="179" t="str">
        <f t="shared" si="14"/>
        <v/>
      </c>
      <c r="S45" s="179" t="str">
        <f t="shared" si="8"/>
        <v/>
      </c>
      <c r="T45" s="158" t="str">
        <f t="shared" si="15"/>
        <v/>
      </c>
    </row>
    <row r="46" spans="1:20" s="104" customFormat="1" ht="18" customHeight="1" x14ac:dyDescent="0.25">
      <c r="A46" s="209"/>
      <c r="B46" s="210"/>
      <c r="C46" s="210"/>
      <c r="D46" s="211"/>
      <c r="E46" s="211"/>
      <c r="F46" s="100" t="str">
        <f t="shared" si="9"/>
        <v/>
      </c>
      <c r="G46" s="176" t="str">
        <f t="shared" si="10"/>
        <v/>
      </c>
      <c r="H46" s="176" t="str">
        <f t="shared" si="11"/>
        <v/>
      </c>
      <c r="I46" s="101" t="str">
        <f t="shared" si="12"/>
        <v/>
      </c>
      <c r="J46" s="102"/>
      <c r="K46" s="208"/>
      <c r="L46" s="209"/>
      <c r="M46" s="209"/>
      <c r="O46" s="211"/>
      <c r="P46" s="179" t="str">
        <f t="shared" si="13"/>
        <v/>
      </c>
      <c r="Q46" s="211"/>
      <c r="R46" s="179" t="str">
        <f t="shared" si="14"/>
        <v/>
      </c>
      <c r="S46" s="179" t="str">
        <f t="shared" si="8"/>
        <v/>
      </c>
      <c r="T46" s="158" t="str">
        <f t="shared" si="15"/>
        <v/>
      </c>
    </row>
    <row r="47" spans="1:20" s="104" customFormat="1" ht="18" customHeight="1" x14ac:dyDescent="0.25">
      <c r="A47" s="209"/>
      <c r="B47" s="210"/>
      <c r="C47" s="210"/>
      <c r="D47" s="211"/>
      <c r="E47" s="211"/>
      <c r="F47" s="100" t="str">
        <f t="shared" si="9"/>
        <v/>
      </c>
      <c r="G47" s="176" t="str">
        <f t="shared" si="10"/>
        <v/>
      </c>
      <c r="H47" s="176" t="str">
        <f t="shared" si="11"/>
        <v/>
      </c>
      <c r="I47" s="101" t="str">
        <f t="shared" si="12"/>
        <v/>
      </c>
      <c r="J47" s="102"/>
      <c r="K47" s="208"/>
      <c r="L47" s="209"/>
      <c r="M47" s="209"/>
      <c r="O47" s="211"/>
      <c r="P47" s="179" t="str">
        <f t="shared" si="13"/>
        <v/>
      </c>
      <c r="Q47" s="211"/>
      <c r="R47" s="179" t="str">
        <f t="shared" si="14"/>
        <v/>
      </c>
      <c r="S47" s="179" t="str">
        <f t="shared" si="8"/>
        <v/>
      </c>
      <c r="T47" s="158" t="str">
        <f t="shared" si="15"/>
        <v/>
      </c>
    </row>
    <row r="48" spans="1:20" s="104" customFormat="1" ht="18" customHeight="1" x14ac:dyDescent="0.25">
      <c r="A48" s="209"/>
      <c r="B48" s="210"/>
      <c r="C48" s="210"/>
      <c r="D48" s="211"/>
      <c r="E48" s="211"/>
      <c r="F48" s="100" t="str">
        <f t="shared" si="9"/>
        <v/>
      </c>
      <c r="G48" s="176" t="str">
        <f t="shared" si="10"/>
        <v/>
      </c>
      <c r="H48" s="176" t="str">
        <f t="shared" si="11"/>
        <v/>
      </c>
      <c r="I48" s="101" t="str">
        <f t="shared" si="12"/>
        <v/>
      </c>
      <c r="J48" s="102"/>
      <c r="K48" s="208"/>
      <c r="L48" s="209"/>
      <c r="M48" s="209"/>
      <c r="O48" s="211"/>
      <c r="P48" s="179" t="str">
        <f t="shared" si="13"/>
        <v/>
      </c>
      <c r="Q48" s="211"/>
      <c r="R48" s="179" t="str">
        <f t="shared" si="14"/>
        <v/>
      </c>
      <c r="S48" s="179" t="str">
        <f t="shared" si="8"/>
        <v/>
      </c>
      <c r="T48" s="158" t="str">
        <f t="shared" si="15"/>
        <v/>
      </c>
    </row>
    <row r="49" spans="1:20" s="104" customFormat="1" ht="18" customHeight="1" x14ac:dyDescent="0.25">
      <c r="A49" s="209"/>
      <c r="B49" s="210"/>
      <c r="C49" s="210"/>
      <c r="D49" s="211"/>
      <c r="E49" s="211"/>
      <c r="F49" s="100" t="str">
        <f t="shared" si="9"/>
        <v/>
      </c>
      <c r="G49" s="176" t="str">
        <f t="shared" si="10"/>
        <v/>
      </c>
      <c r="H49" s="176" t="str">
        <f t="shared" si="11"/>
        <v/>
      </c>
      <c r="I49" s="101" t="str">
        <f t="shared" si="12"/>
        <v/>
      </c>
      <c r="J49" s="102"/>
      <c r="K49" s="208"/>
      <c r="L49" s="209"/>
      <c r="M49" s="209"/>
      <c r="O49" s="211"/>
      <c r="P49" s="179" t="str">
        <f t="shared" si="13"/>
        <v/>
      </c>
      <c r="Q49" s="211"/>
      <c r="R49" s="179" t="str">
        <f t="shared" si="14"/>
        <v/>
      </c>
      <c r="S49" s="179" t="str">
        <f t="shared" si="8"/>
        <v/>
      </c>
      <c r="T49" s="158" t="str">
        <f t="shared" si="15"/>
        <v/>
      </c>
    </row>
    <row r="50" spans="1:20" s="104" customFormat="1" ht="18" customHeight="1" x14ac:dyDescent="0.25">
      <c r="A50" s="209"/>
      <c r="B50" s="210"/>
      <c r="C50" s="210"/>
      <c r="D50" s="211"/>
      <c r="E50" s="211"/>
      <c r="F50" s="100" t="str">
        <f t="shared" si="9"/>
        <v/>
      </c>
      <c r="G50" s="176" t="str">
        <f t="shared" si="10"/>
        <v/>
      </c>
      <c r="H50" s="176" t="str">
        <f t="shared" si="11"/>
        <v/>
      </c>
      <c r="I50" s="101" t="str">
        <f t="shared" si="12"/>
        <v/>
      </c>
      <c r="J50" s="102"/>
      <c r="K50" s="208"/>
      <c r="L50" s="209"/>
      <c r="M50" s="209"/>
      <c r="O50" s="211"/>
      <c r="P50" s="179" t="str">
        <f t="shared" si="13"/>
        <v/>
      </c>
      <c r="Q50" s="211"/>
      <c r="R50" s="179" t="str">
        <f t="shared" si="14"/>
        <v/>
      </c>
      <c r="S50" s="179" t="str">
        <f t="shared" si="8"/>
        <v/>
      </c>
      <c r="T50" s="158" t="str">
        <f t="shared" si="15"/>
        <v/>
      </c>
    </row>
    <row r="51" spans="1:20" s="104" customFormat="1" ht="18" customHeight="1" x14ac:dyDescent="0.25">
      <c r="A51" s="209"/>
      <c r="B51" s="210"/>
      <c r="C51" s="210"/>
      <c r="D51" s="211"/>
      <c r="E51" s="211"/>
      <c r="F51" s="100" t="str">
        <f t="shared" si="9"/>
        <v/>
      </c>
      <c r="G51" s="176" t="str">
        <f t="shared" si="10"/>
        <v/>
      </c>
      <c r="H51" s="176" t="str">
        <f t="shared" si="11"/>
        <v/>
      </c>
      <c r="I51" s="101" t="str">
        <f t="shared" si="12"/>
        <v/>
      </c>
      <c r="J51" s="102"/>
      <c r="K51" s="208"/>
      <c r="L51" s="209"/>
      <c r="M51" s="209"/>
      <c r="O51" s="211"/>
      <c r="P51" s="179" t="str">
        <f t="shared" si="13"/>
        <v/>
      </c>
      <c r="Q51" s="211"/>
      <c r="R51" s="179" t="str">
        <f t="shared" si="14"/>
        <v/>
      </c>
      <c r="S51" s="179" t="str">
        <f t="shared" si="8"/>
        <v/>
      </c>
      <c r="T51" s="158" t="str">
        <f t="shared" si="15"/>
        <v/>
      </c>
    </row>
    <row r="52" spans="1:20" s="104" customFormat="1" ht="18" customHeight="1" x14ac:dyDescent="0.25">
      <c r="A52" s="209"/>
      <c r="B52" s="210"/>
      <c r="C52" s="210"/>
      <c r="D52" s="211"/>
      <c r="E52" s="211"/>
      <c r="F52" s="100" t="str">
        <f t="shared" si="9"/>
        <v/>
      </c>
      <c r="G52" s="176" t="str">
        <f t="shared" si="10"/>
        <v/>
      </c>
      <c r="H52" s="176" t="str">
        <f t="shared" si="11"/>
        <v/>
      </c>
      <c r="I52" s="101" t="str">
        <f t="shared" si="12"/>
        <v/>
      </c>
      <c r="J52" s="102"/>
      <c r="K52" s="208"/>
      <c r="L52" s="209"/>
      <c r="M52" s="209"/>
      <c r="O52" s="211"/>
      <c r="P52" s="179" t="str">
        <f t="shared" si="13"/>
        <v/>
      </c>
      <c r="Q52" s="211"/>
      <c r="R52" s="179" t="str">
        <f t="shared" si="14"/>
        <v/>
      </c>
      <c r="S52" s="179" t="str">
        <f t="shared" si="8"/>
        <v/>
      </c>
      <c r="T52" s="158" t="str">
        <f t="shared" si="15"/>
        <v/>
      </c>
    </row>
    <row r="53" spans="1:20" s="104" customFormat="1" ht="18" customHeight="1" x14ac:dyDescent="0.25">
      <c r="A53" s="209"/>
      <c r="B53" s="210"/>
      <c r="C53" s="210"/>
      <c r="D53" s="211"/>
      <c r="E53" s="211"/>
      <c r="F53" s="100" t="str">
        <f t="shared" si="9"/>
        <v/>
      </c>
      <c r="G53" s="176" t="str">
        <f t="shared" si="10"/>
        <v/>
      </c>
      <c r="H53" s="176" t="str">
        <f t="shared" si="11"/>
        <v/>
      </c>
      <c r="I53" s="101" t="str">
        <f t="shared" si="12"/>
        <v/>
      </c>
      <c r="J53" s="102"/>
      <c r="K53" s="208"/>
      <c r="L53" s="209"/>
      <c r="M53" s="209"/>
      <c r="O53" s="211"/>
      <c r="P53" s="179" t="str">
        <f t="shared" si="13"/>
        <v/>
      </c>
      <c r="Q53" s="211"/>
      <c r="R53" s="179" t="str">
        <f t="shared" si="14"/>
        <v/>
      </c>
      <c r="S53" s="179" t="str">
        <f t="shared" si="8"/>
        <v/>
      </c>
      <c r="T53" s="158" t="str">
        <f t="shared" si="15"/>
        <v/>
      </c>
    </row>
    <row r="54" spans="1:20" s="104" customFormat="1" ht="18" customHeight="1" x14ac:dyDescent="0.25">
      <c r="A54" s="209"/>
      <c r="B54" s="210"/>
      <c r="C54" s="210"/>
      <c r="D54" s="211"/>
      <c r="E54" s="211"/>
      <c r="F54" s="100" t="str">
        <f t="shared" si="9"/>
        <v/>
      </c>
      <c r="G54" s="176" t="str">
        <f t="shared" si="10"/>
        <v/>
      </c>
      <c r="H54" s="176" t="str">
        <f t="shared" si="11"/>
        <v/>
      </c>
      <c r="I54" s="101" t="str">
        <f t="shared" si="12"/>
        <v/>
      </c>
      <c r="J54" s="102"/>
      <c r="K54" s="208"/>
      <c r="L54" s="209"/>
      <c r="M54" s="209"/>
      <c r="O54" s="211"/>
      <c r="P54" s="179" t="str">
        <f t="shared" si="13"/>
        <v/>
      </c>
      <c r="Q54" s="211"/>
      <c r="R54" s="179" t="str">
        <f t="shared" si="14"/>
        <v/>
      </c>
      <c r="S54" s="179" t="str">
        <f t="shared" si="8"/>
        <v/>
      </c>
      <c r="T54" s="158" t="str">
        <f t="shared" si="15"/>
        <v/>
      </c>
    </row>
    <row r="55" spans="1:20" s="104" customFormat="1" ht="18" customHeight="1" x14ac:dyDescent="0.25">
      <c r="A55" s="209"/>
      <c r="B55" s="210"/>
      <c r="C55" s="210"/>
      <c r="D55" s="211"/>
      <c r="E55" s="211"/>
      <c r="F55" s="100" t="str">
        <f t="shared" si="9"/>
        <v/>
      </c>
      <c r="G55" s="176" t="str">
        <f t="shared" si="10"/>
        <v/>
      </c>
      <c r="H55" s="176" t="str">
        <f t="shared" si="11"/>
        <v/>
      </c>
      <c r="I55" s="101" t="str">
        <f t="shared" si="12"/>
        <v/>
      </c>
      <c r="J55" s="102"/>
      <c r="K55" s="208"/>
      <c r="L55" s="209"/>
      <c r="M55" s="209"/>
      <c r="O55" s="211"/>
      <c r="P55" s="179" t="str">
        <f t="shared" si="13"/>
        <v/>
      </c>
      <c r="Q55" s="211"/>
      <c r="R55" s="179" t="str">
        <f t="shared" si="14"/>
        <v/>
      </c>
      <c r="S55" s="179" t="str">
        <f t="shared" si="8"/>
        <v/>
      </c>
      <c r="T55" s="158" t="str">
        <f t="shared" si="15"/>
        <v/>
      </c>
    </row>
    <row r="56" spans="1:20" s="104" customFormat="1" ht="18" customHeight="1" x14ac:dyDescent="0.25">
      <c r="A56" s="209"/>
      <c r="B56" s="210"/>
      <c r="C56" s="210"/>
      <c r="D56" s="211"/>
      <c r="E56" s="211"/>
      <c r="F56" s="100" t="str">
        <f t="shared" si="9"/>
        <v/>
      </c>
      <c r="G56" s="176" t="str">
        <f t="shared" si="10"/>
        <v/>
      </c>
      <c r="H56" s="176" t="str">
        <f t="shared" si="11"/>
        <v/>
      </c>
      <c r="I56" s="101" t="str">
        <f t="shared" si="12"/>
        <v/>
      </c>
      <c r="J56" s="102"/>
      <c r="K56" s="208"/>
      <c r="L56" s="209"/>
      <c r="M56" s="209"/>
      <c r="O56" s="211"/>
      <c r="P56" s="179" t="str">
        <f t="shared" si="13"/>
        <v/>
      </c>
      <c r="Q56" s="211"/>
      <c r="R56" s="179" t="str">
        <f t="shared" si="14"/>
        <v/>
      </c>
      <c r="S56" s="179" t="str">
        <f t="shared" si="8"/>
        <v/>
      </c>
      <c r="T56" s="158" t="str">
        <f t="shared" si="15"/>
        <v/>
      </c>
    </row>
    <row r="57" spans="1:20" s="104" customFormat="1" ht="18" customHeight="1" x14ac:dyDescent="0.25">
      <c r="A57" s="209"/>
      <c r="B57" s="210"/>
      <c r="C57" s="210"/>
      <c r="D57" s="211"/>
      <c r="E57" s="211"/>
      <c r="F57" s="100" t="str">
        <f t="shared" si="9"/>
        <v/>
      </c>
      <c r="G57" s="176" t="str">
        <f t="shared" si="10"/>
        <v/>
      </c>
      <c r="H57" s="176" t="str">
        <f t="shared" si="11"/>
        <v/>
      </c>
      <c r="I57" s="101" t="str">
        <f t="shared" si="12"/>
        <v/>
      </c>
      <c r="J57" s="102"/>
      <c r="K57" s="208"/>
      <c r="L57" s="209"/>
      <c r="M57" s="209"/>
      <c r="O57" s="211"/>
      <c r="P57" s="179" t="str">
        <f t="shared" si="13"/>
        <v/>
      </c>
      <c r="Q57" s="211"/>
      <c r="R57" s="179" t="str">
        <f t="shared" si="14"/>
        <v/>
      </c>
      <c r="S57" s="179" t="str">
        <f t="shared" si="8"/>
        <v/>
      </c>
      <c r="T57" s="158" t="str">
        <f t="shared" si="15"/>
        <v/>
      </c>
    </row>
    <row r="58" spans="1:20" s="104" customFormat="1" ht="18" customHeight="1" x14ac:dyDescent="0.25">
      <c r="A58" s="209"/>
      <c r="B58" s="210"/>
      <c r="C58" s="210"/>
      <c r="D58" s="211"/>
      <c r="E58" s="211"/>
      <c r="F58" s="100" t="str">
        <f t="shared" si="9"/>
        <v/>
      </c>
      <c r="G58" s="176" t="str">
        <f t="shared" si="10"/>
        <v/>
      </c>
      <c r="H58" s="176" t="str">
        <f t="shared" si="11"/>
        <v/>
      </c>
      <c r="I58" s="101" t="str">
        <f t="shared" si="12"/>
        <v/>
      </c>
      <c r="J58" s="102"/>
      <c r="K58" s="208"/>
      <c r="L58" s="209"/>
      <c r="M58" s="209"/>
      <c r="O58" s="211"/>
      <c r="P58" s="179" t="str">
        <f t="shared" si="13"/>
        <v/>
      </c>
      <c r="Q58" s="211"/>
      <c r="R58" s="179" t="str">
        <f t="shared" si="14"/>
        <v/>
      </c>
      <c r="S58" s="179" t="str">
        <f t="shared" si="8"/>
        <v/>
      </c>
      <c r="T58" s="158" t="str">
        <f t="shared" si="15"/>
        <v/>
      </c>
    </row>
    <row r="59" spans="1:20" s="104" customFormat="1" ht="18" customHeight="1" x14ac:dyDescent="0.25">
      <c r="A59" s="209"/>
      <c r="B59" s="210"/>
      <c r="C59" s="210"/>
      <c r="D59" s="211"/>
      <c r="E59" s="211"/>
      <c r="F59" s="100" t="str">
        <f t="shared" si="9"/>
        <v/>
      </c>
      <c r="G59" s="176" t="str">
        <f t="shared" si="10"/>
        <v/>
      </c>
      <c r="H59" s="176" t="str">
        <f t="shared" si="11"/>
        <v/>
      </c>
      <c r="I59" s="101" t="str">
        <f t="shared" si="12"/>
        <v/>
      </c>
      <c r="J59" s="102"/>
      <c r="K59" s="208"/>
      <c r="L59" s="209"/>
      <c r="M59" s="209"/>
      <c r="O59" s="211"/>
      <c r="P59" s="179" t="str">
        <f t="shared" si="13"/>
        <v/>
      </c>
      <c r="Q59" s="211"/>
      <c r="R59" s="179" t="str">
        <f t="shared" si="14"/>
        <v/>
      </c>
      <c r="S59" s="179" t="str">
        <f t="shared" si="8"/>
        <v/>
      </c>
      <c r="T59" s="158" t="str">
        <f t="shared" si="15"/>
        <v/>
      </c>
    </row>
    <row r="60" spans="1:20" s="104" customFormat="1" ht="18" customHeight="1" x14ac:dyDescent="0.25">
      <c r="A60" s="209"/>
      <c r="B60" s="210"/>
      <c r="C60" s="210"/>
      <c r="D60" s="211"/>
      <c r="E60" s="211"/>
      <c r="F60" s="100" t="str">
        <f t="shared" si="9"/>
        <v/>
      </c>
      <c r="G60" s="176" t="str">
        <f t="shared" si="10"/>
        <v/>
      </c>
      <c r="H60" s="176" t="str">
        <f t="shared" si="11"/>
        <v/>
      </c>
      <c r="I60" s="101" t="str">
        <f t="shared" si="12"/>
        <v/>
      </c>
      <c r="J60" s="102"/>
      <c r="K60" s="208"/>
      <c r="L60" s="209"/>
      <c r="M60" s="209"/>
      <c r="O60" s="211"/>
      <c r="P60" s="179" t="str">
        <f t="shared" si="13"/>
        <v/>
      </c>
      <c r="Q60" s="211"/>
      <c r="R60" s="179" t="str">
        <f t="shared" si="14"/>
        <v/>
      </c>
      <c r="S60" s="179" t="str">
        <f t="shared" si="8"/>
        <v/>
      </c>
      <c r="T60" s="158" t="str">
        <f t="shared" si="15"/>
        <v/>
      </c>
    </row>
    <row r="61" spans="1:20" s="104" customFormat="1" ht="18" customHeight="1" x14ac:dyDescent="0.25">
      <c r="A61" s="209"/>
      <c r="B61" s="210"/>
      <c r="C61" s="210"/>
      <c r="D61" s="211"/>
      <c r="E61" s="211"/>
      <c r="F61" s="100" t="str">
        <f t="shared" si="9"/>
        <v/>
      </c>
      <c r="G61" s="176" t="str">
        <f t="shared" si="10"/>
        <v/>
      </c>
      <c r="H61" s="176" t="str">
        <f t="shared" si="11"/>
        <v/>
      </c>
      <c r="I61" s="101" t="str">
        <f t="shared" si="12"/>
        <v/>
      </c>
      <c r="J61" s="102"/>
      <c r="K61" s="208"/>
      <c r="L61" s="209"/>
      <c r="M61" s="209"/>
      <c r="O61" s="211"/>
      <c r="P61" s="179" t="str">
        <f t="shared" si="13"/>
        <v/>
      </c>
      <c r="Q61" s="211"/>
      <c r="R61" s="179" t="str">
        <f t="shared" si="14"/>
        <v/>
      </c>
      <c r="S61" s="179" t="str">
        <f t="shared" si="8"/>
        <v/>
      </c>
      <c r="T61" s="158" t="str">
        <f t="shared" si="15"/>
        <v/>
      </c>
    </row>
    <row r="62" spans="1:20" s="104" customFormat="1" ht="18" customHeight="1" x14ac:dyDescent="0.25">
      <c r="A62" s="209"/>
      <c r="B62" s="210"/>
      <c r="C62" s="210"/>
      <c r="D62" s="211"/>
      <c r="E62" s="211"/>
      <c r="F62" s="100" t="str">
        <f t="shared" si="9"/>
        <v/>
      </c>
      <c r="G62" s="176" t="str">
        <f t="shared" si="10"/>
        <v/>
      </c>
      <c r="H62" s="176" t="str">
        <f t="shared" si="11"/>
        <v/>
      </c>
      <c r="I62" s="101" t="str">
        <f t="shared" si="12"/>
        <v/>
      </c>
      <c r="J62" s="102"/>
      <c r="K62" s="208"/>
      <c r="L62" s="209"/>
      <c r="M62" s="209"/>
      <c r="O62" s="211"/>
      <c r="P62" s="179" t="str">
        <f t="shared" si="13"/>
        <v/>
      </c>
      <c r="Q62" s="211"/>
      <c r="R62" s="179" t="str">
        <f t="shared" si="14"/>
        <v/>
      </c>
      <c r="S62" s="179" t="str">
        <f t="shared" si="8"/>
        <v/>
      </c>
      <c r="T62" s="158" t="str">
        <f t="shared" si="15"/>
        <v/>
      </c>
    </row>
    <row r="63" spans="1:20" s="104" customFormat="1" ht="18" customHeight="1" x14ac:dyDescent="0.25">
      <c r="A63" s="209"/>
      <c r="B63" s="210"/>
      <c r="C63" s="210"/>
      <c r="D63" s="211"/>
      <c r="E63" s="211"/>
      <c r="F63" s="100" t="str">
        <f t="shared" si="9"/>
        <v/>
      </c>
      <c r="G63" s="176" t="str">
        <f t="shared" si="10"/>
        <v/>
      </c>
      <c r="H63" s="176" t="str">
        <f t="shared" si="11"/>
        <v/>
      </c>
      <c r="I63" s="101" t="str">
        <f t="shared" si="12"/>
        <v/>
      </c>
      <c r="J63" s="102"/>
      <c r="K63" s="208"/>
      <c r="L63" s="209"/>
      <c r="M63" s="209"/>
      <c r="O63" s="211"/>
      <c r="P63" s="179" t="str">
        <f t="shared" si="13"/>
        <v/>
      </c>
      <c r="Q63" s="211"/>
      <c r="R63" s="179" t="str">
        <f t="shared" si="14"/>
        <v/>
      </c>
      <c r="S63" s="179" t="str">
        <f t="shared" si="8"/>
        <v/>
      </c>
      <c r="T63" s="158" t="str">
        <f t="shared" si="15"/>
        <v/>
      </c>
    </row>
    <row r="64" spans="1:20" s="104" customFormat="1" ht="18" customHeight="1" thickBot="1" x14ac:dyDescent="0.3">
      <c r="A64" s="213"/>
      <c r="B64" s="214"/>
      <c r="C64" s="214"/>
      <c r="D64" s="215"/>
      <c r="E64" s="215"/>
      <c r="F64" s="100" t="str">
        <f t="shared" si="9"/>
        <v/>
      </c>
      <c r="G64" s="176" t="str">
        <f t="shared" si="10"/>
        <v/>
      </c>
      <c r="H64" s="176" t="str">
        <f t="shared" si="11"/>
        <v/>
      </c>
      <c r="I64" s="101" t="str">
        <f t="shared" si="12"/>
        <v/>
      </c>
      <c r="J64" s="102"/>
      <c r="K64" s="216"/>
      <c r="L64" s="213"/>
      <c r="M64" s="213"/>
      <c r="O64" s="215"/>
      <c r="P64" s="179" t="str">
        <f t="shared" si="13"/>
        <v/>
      </c>
      <c r="Q64" s="215"/>
      <c r="R64" s="179" t="str">
        <f t="shared" si="14"/>
        <v/>
      </c>
      <c r="S64" s="179" t="str">
        <f t="shared" si="8"/>
        <v/>
      </c>
      <c r="T64" s="158" t="str">
        <f t="shared" si="15"/>
        <v/>
      </c>
    </row>
    <row r="65" spans="1:20" s="114" customFormat="1" ht="30" customHeight="1" thickBot="1" x14ac:dyDescent="0.3">
      <c r="A65" s="115" t="s">
        <v>40</v>
      </c>
      <c r="B65" s="116"/>
      <c r="C65" s="116"/>
      <c r="D65" s="117">
        <f>SUM(D14:D64)</f>
        <v>1030000</v>
      </c>
      <c r="E65" s="117">
        <f>SUM(E14:E64)</f>
        <v>595000</v>
      </c>
      <c r="F65" s="118">
        <f>E65/D65</f>
        <v>0.57766990291262132</v>
      </c>
      <c r="G65" s="119">
        <f>D65-E65</f>
        <v>435000</v>
      </c>
      <c r="H65" s="119">
        <f>SUM(H14:H64)</f>
        <v>372500</v>
      </c>
      <c r="I65" s="120">
        <f>H65/H7</f>
        <v>0.49666666666666665</v>
      </c>
      <c r="J65" s="121"/>
      <c r="K65" s="116"/>
      <c r="L65" s="116"/>
      <c r="M65" s="116"/>
      <c r="N65" s="115"/>
      <c r="O65" s="117">
        <f>SUM(O14:O64)</f>
        <v>6695</v>
      </c>
      <c r="P65" s="117">
        <f>SUM(P14:P64)</f>
        <v>2726.3079967003509</v>
      </c>
      <c r="Q65" s="122">
        <f>SUM(Q14:Q64)</f>
        <v>2230</v>
      </c>
      <c r="R65" s="122">
        <f>SUM(R14:R64)</f>
        <v>20864.304039595787</v>
      </c>
      <c r="S65" s="122">
        <f>SUM(S14:S64)</f>
        <v>18391.399333347385</v>
      </c>
      <c r="T65" s="123">
        <f>S65/L7</f>
        <v>0.36782798666694771</v>
      </c>
    </row>
    <row r="66" spans="1:20" x14ac:dyDescent="0.25">
      <c r="I66" s="90"/>
      <c r="J66" s="90"/>
    </row>
    <row r="67" spans="1:20" x14ac:dyDescent="0.25">
      <c r="I67" s="90"/>
      <c r="J67" s="90"/>
    </row>
    <row r="68" spans="1:20" x14ac:dyDescent="0.25">
      <c r="I68" s="90"/>
      <c r="J68" s="90"/>
    </row>
    <row r="69" spans="1:20" x14ac:dyDescent="0.25">
      <c r="I69" s="90"/>
      <c r="J69" s="90"/>
    </row>
    <row r="70" spans="1:20" x14ac:dyDescent="0.25">
      <c r="I70" s="90"/>
      <c r="J70" s="90"/>
    </row>
    <row r="71" spans="1:20" x14ac:dyDescent="0.25">
      <c r="I71" s="90"/>
      <c r="J71" s="90"/>
    </row>
    <row r="72" spans="1:20" x14ac:dyDescent="0.25">
      <c r="I72" s="90"/>
      <c r="J72" s="90"/>
    </row>
    <row r="73" spans="1:20" x14ac:dyDescent="0.25">
      <c r="I73" s="90"/>
      <c r="J73" s="90"/>
    </row>
    <row r="74" spans="1:20" x14ac:dyDescent="0.25">
      <c r="I74" s="90"/>
      <c r="J74" s="90"/>
    </row>
    <row r="75" spans="1:20" x14ac:dyDescent="0.25">
      <c r="I75" s="90"/>
      <c r="J75" s="90"/>
    </row>
    <row r="76" spans="1:20" x14ac:dyDescent="0.25">
      <c r="I76" s="90"/>
      <c r="J76" s="90"/>
    </row>
    <row r="77" spans="1:20" x14ac:dyDescent="0.25">
      <c r="I77" s="90"/>
      <c r="J77" s="90"/>
    </row>
    <row r="78" spans="1:20" x14ac:dyDescent="0.25">
      <c r="I78" s="90"/>
      <c r="J78" s="90"/>
    </row>
    <row r="79" spans="1:20" x14ac:dyDescent="0.25">
      <c r="I79" s="90"/>
      <c r="J79" s="90"/>
    </row>
    <row r="80" spans="1:20" x14ac:dyDescent="0.25">
      <c r="I80" s="90"/>
      <c r="J80" s="90"/>
    </row>
    <row r="81" spans="9:10" x14ac:dyDescent="0.25">
      <c r="I81" s="90"/>
      <c r="J81" s="90"/>
    </row>
    <row r="82" spans="9:10" x14ac:dyDescent="0.25">
      <c r="I82" s="90"/>
      <c r="J82" s="90"/>
    </row>
    <row r="83" spans="9:10" x14ac:dyDescent="0.25">
      <c r="I83" s="90"/>
      <c r="J83" s="90"/>
    </row>
    <row r="84" spans="9:10" x14ac:dyDescent="0.25">
      <c r="I84" s="90"/>
      <c r="J84" s="90"/>
    </row>
    <row r="85" spans="9:10" x14ac:dyDescent="0.25">
      <c r="I85" s="90"/>
      <c r="J85" s="90"/>
    </row>
    <row r="86" spans="9:10" x14ac:dyDescent="0.25">
      <c r="I86" s="90"/>
      <c r="J86" s="90"/>
    </row>
    <row r="87" spans="9:10" x14ac:dyDescent="0.25">
      <c r="I87" s="90"/>
      <c r="J87" s="90"/>
    </row>
    <row r="88" spans="9:10" x14ac:dyDescent="0.25">
      <c r="I88" s="90"/>
      <c r="J88" s="90"/>
    </row>
    <row r="89" spans="9:10" x14ac:dyDescent="0.25">
      <c r="I89" s="90"/>
      <c r="J89" s="90"/>
    </row>
    <row r="90" spans="9:10" x14ac:dyDescent="0.25">
      <c r="I90" s="90"/>
      <c r="J90" s="90"/>
    </row>
    <row r="91" spans="9:10" x14ac:dyDescent="0.25">
      <c r="I91" s="90"/>
      <c r="J91" s="90"/>
    </row>
    <row r="92" spans="9:10" x14ac:dyDescent="0.25">
      <c r="I92" s="90"/>
      <c r="J92" s="90"/>
    </row>
    <row r="93" spans="9:10" x14ac:dyDescent="0.25">
      <c r="I93" s="90"/>
      <c r="J93" s="90"/>
    </row>
    <row r="94" spans="9:10" x14ac:dyDescent="0.25">
      <c r="I94" s="90"/>
      <c r="J94" s="90"/>
    </row>
    <row r="95" spans="9:10" x14ac:dyDescent="0.25">
      <c r="I95" s="90"/>
      <c r="J95" s="90"/>
    </row>
    <row r="96" spans="9:10" x14ac:dyDescent="0.25">
      <c r="I96" s="90"/>
      <c r="J96" s="90"/>
    </row>
    <row r="97" spans="9:10" x14ac:dyDescent="0.25">
      <c r="I97" s="90"/>
      <c r="J97" s="90"/>
    </row>
    <row r="98" spans="9:10" x14ac:dyDescent="0.25">
      <c r="I98" s="90"/>
      <c r="J98" s="90"/>
    </row>
    <row r="99" spans="9:10" x14ac:dyDescent="0.25">
      <c r="I99" s="90"/>
      <c r="J99" s="90"/>
    </row>
  </sheetData>
  <sheetProtection algorithmName="SHA-512" hashValue="mMIYJv2QLQJH/2PTMP7D1yGAPVA18cbzhWz/dEUWNBRPVNRMw19GxoOM1A3603kX4IiE1iDdI2LVMUS2ttcvPQ==" saltValue="FUbZ0eRWlXVVAlHvrVGeZw==" spinCount="100000" sheet="1" objects="1" scenarios="1"/>
  <protectedRanges>
    <protectedRange sqref="H7" name="Equity Goal"/>
    <protectedRange sqref="L7" name="Cash Flow Goal"/>
    <protectedRange sqref="A14:E64" name="Property List"/>
    <protectedRange sqref="K14:O64" name="Mortgage Details"/>
    <protectedRange sqref="Q14:Q64" name="Expenses"/>
  </protectedRanges>
  <mergeCells count="8">
    <mergeCell ref="A7:E10"/>
    <mergeCell ref="J7:K7"/>
    <mergeCell ref="J8:K8"/>
    <mergeCell ref="J9:K9"/>
    <mergeCell ref="F6:L6"/>
    <mergeCell ref="F7:G7"/>
    <mergeCell ref="F8:G8"/>
    <mergeCell ref="F9:G9"/>
  </mergeCells>
  <phoneticPr fontId="2" type="noConversion"/>
  <pageMargins left="0.75" right="0.75" top="1" bottom="1" header="0.5" footer="0.5"/>
  <pageSetup scale="28"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B1:J321"/>
  <sheetViews>
    <sheetView showGridLines="0" showRowColHeaders="0" workbookViewId="0">
      <pane ySplit="21" topLeftCell="A22" activePane="bottomLeft" state="frozen"/>
      <selection pane="bottomLeft" activeCell="G7" sqref="G7"/>
    </sheetView>
  </sheetViews>
  <sheetFormatPr defaultColWidth="9.33203125" defaultRowHeight="10.199999999999999" x14ac:dyDescent="0.2"/>
  <cols>
    <col min="1" max="1" width="0.6640625" style="2" customWidth="1"/>
    <col min="2" max="2" width="4.21875" style="1" customWidth="1"/>
    <col min="3" max="3" width="5.77734375" style="2" customWidth="1"/>
    <col min="4" max="4" width="8.44140625" style="2" customWidth="1"/>
    <col min="5" max="5" width="12.44140625" style="2" customWidth="1"/>
    <col min="6" max="9" width="11.77734375" style="2" customWidth="1"/>
    <col min="10" max="10" width="11" style="2" customWidth="1"/>
    <col min="11" max="12" width="2.44140625" style="2" customWidth="1"/>
    <col min="13" max="13" width="65" style="2" customWidth="1"/>
    <col min="14" max="16384" width="9.33203125" style="2"/>
  </cols>
  <sheetData>
    <row r="1" spans="2:10" ht="4.5" customHeight="1" x14ac:dyDescent="0.2"/>
    <row r="2" spans="2:10" ht="16.8" customHeight="1" x14ac:dyDescent="0.2">
      <c r="B2" s="3"/>
      <c r="C2" s="4"/>
      <c r="D2" s="4"/>
      <c r="E2" s="4"/>
      <c r="F2" s="4"/>
      <c r="G2" s="4"/>
      <c r="H2" s="5"/>
    </row>
    <row r="3" spans="2:10" ht="4.5" customHeight="1" x14ac:dyDescent="0.2"/>
    <row r="4" spans="2:10" ht="12" x14ac:dyDescent="0.25">
      <c r="B4" s="6" t="s">
        <v>10</v>
      </c>
      <c r="C4" s="7"/>
      <c r="D4" s="7"/>
      <c r="E4" s="7"/>
      <c r="F4" s="7"/>
      <c r="G4" s="7"/>
      <c r="H4" s="8"/>
    </row>
    <row r="5" spans="2:10" ht="11.4" x14ac:dyDescent="0.2">
      <c r="B5" s="9" t="s">
        <v>11</v>
      </c>
      <c r="C5" s="10"/>
      <c r="D5" s="10" t="s">
        <v>12</v>
      </c>
      <c r="E5" s="11"/>
      <c r="F5" s="11"/>
      <c r="G5" s="11"/>
      <c r="H5" s="12"/>
    </row>
    <row r="6" spans="2:10" ht="11.4" x14ac:dyDescent="0.2">
      <c r="B6" s="13"/>
      <c r="C6" s="14"/>
      <c r="D6" s="15" t="s">
        <v>13</v>
      </c>
      <c r="E6" s="16" t="s">
        <v>14</v>
      </c>
      <c r="F6" s="16" t="s">
        <v>4</v>
      </c>
      <c r="G6" s="16" t="s">
        <v>15</v>
      </c>
      <c r="H6" s="16" t="s">
        <v>16</v>
      </c>
    </row>
    <row r="7" spans="2:10" ht="13.2" x14ac:dyDescent="0.25">
      <c r="B7" s="17"/>
      <c r="C7" s="18"/>
      <c r="D7" s="19">
        <v>37560</v>
      </c>
      <c r="E7" s="96">
        <v>193408</v>
      </c>
      <c r="F7" s="97">
        <v>2.5</v>
      </c>
      <c r="G7" s="95">
        <v>300</v>
      </c>
      <c r="H7" s="20"/>
    </row>
    <row r="8" spans="2:10" ht="15" customHeight="1" x14ac:dyDescent="0.2">
      <c r="D8" s="21"/>
      <c r="E8" s="22" t="str">
        <f>IF(COUNT(E7:H7)&lt;&gt;3,"Please specify 3 of the 4 required entries above.","")</f>
        <v/>
      </c>
      <c r="F8" s="23"/>
      <c r="G8" s="24"/>
      <c r="H8" s="24"/>
    </row>
    <row r="9" spans="2:10" ht="12" x14ac:dyDescent="0.25">
      <c r="B9" s="25" t="s">
        <v>17</v>
      </c>
      <c r="C9" s="7"/>
      <c r="D9" s="7"/>
      <c r="E9" s="7"/>
      <c r="F9" s="26"/>
      <c r="G9" s="27"/>
      <c r="H9" s="27"/>
      <c r="I9" s="28"/>
      <c r="J9" s="29"/>
    </row>
    <row r="10" spans="2:10" ht="12" x14ac:dyDescent="0.25">
      <c r="B10" s="13"/>
      <c r="C10" s="30"/>
      <c r="D10" s="31" t="s">
        <v>18</v>
      </c>
      <c r="E10" s="32"/>
      <c r="F10" s="11"/>
      <c r="G10" s="33" t="s">
        <v>19</v>
      </c>
      <c r="H10" s="34"/>
      <c r="I10" s="14"/>
      <c r="J10" s="35"/>
    </row>
    <row r="11" spans="2:10" ht="12" x14ac:dyDescent="0.25">
      <c r="B11" s="36"/>
      <c r="C11" s="37"/>
      <c r="D11" s="33" t="s">
        <v>20</v>
      </c>
      <c r="E11" s="34"/>
      <c r="F11" s="11"/>
      <c r="G11" s="38"/>
      <c r="H11" s="11"/>
      <c r="I11" s="11"/>
      <c r="J11" s="39"/>
    </row>
    <row r="12" spans="2:10" ht="12" x14ac:dyDescent="0.25">
      <c r="B12" s="17"/>
      <c r="C12" s="40"/>
      <c r="D12" s="41" t="s">
        <v>21</v>
      </c>
      <c r="E12" s="42"/>
      <c r="F12" s="18"/>
      <c r="G12" s="41" t="s">
        <v>22</v>
      </c>
      <c r="H12" s="42"/>
      <c r="I12" s="18"/>
      <c r="J12" s="43"/>
    </row>
    <row r="13" spans="2:10" ht="4.5" customHeight="1" x14ac:dyDescent="0.2">
      <c r="B13" s="44"/>
      <c r="C13" s="45"/>
      <c r="D13" s="45"/>
      <c r="E13" s="45"/>
      <c r="F13" s="45"/>
      <c r="G13" s="45"/>
      <c r="H13" s="45"/>
      <c r="I13" s="45"/>
      <c r="J13" s="45"/>
    </row>
    <row r="14" spans="2:10" ht="12" x14ac:dyDescent="0.25">
      <c r="B14" s="25" t="s">
        <v>23</v>
      </c>
      <c r="C14" s="46"/>
      <c r="D14" s="47"/>
      <c r="E14" s="47"/>
      <c r="F14" s="7"/>
      <c r="G14" s="27"/>
      <c r="H14" s="27" t="str">
        <f>IF(OR(ISERROR(F18),F17&lt;0),"Payment is too low to pay off!","")</f>
        <v/>
      </c>
      <c r="I14" s="27"/>
      <c r="J14" s="48"/>
    </row>
    <row r="15" spans="2:10" ht="12" x14ac:dyDescent="0.25">
      <c r="B15" s="36"/>
      <c r="C15" s="49"/>
      <c r="D15" s="49"/>
      <c r="E15" s="49" t="s">
        <v>24</v>
      </c>
      <c r="F15" s="50">
        <f>D7</f>
        <v>37560</v>
      </c>
      <c r="G15" s="51"/>
      <c r="H15" s="49" t="s">
        <v>25</v>
      </c>
      <c r="I15" s="52">
        <f>IF(C14&lt;&gt;"",ROUND(C14,2),IF(H7="",-ROUND((PMT(F7/1200,G7,E7,0,0)),2),H7))</f>
        <v>867.66</v>
      </c>
      <c r="J15" s="53"/>
    </row>
    <row r="16" spans="2:10" ht="12" x14ac:dyDescent="0.25">
      <c r="B16" s="36"/>
      <c r="C16" s="49"/>
      <c r="D16" s="49"/>
      <c r="E16" s="49" t="s">
        <v>26</v>
      </c>
      <c r="F16" s="54">
        <f>IF(C14&lt;&gt;"",NA(),IF(E7="",-PV(F7/1200,G7,H7,0,0),E7))</f>
        <v>193408</v>
      </c>
      <c r="G16" s="55"/>
      <c r="H16" s="49" t="s">
        <v>27</v>
      </c>
      <c r="I16" s="56">
        <f>IF(ROWS(MONTHLY_DATA)+2=F18,INDEX(MONTHLY_DATA,ROWS(MONTHLY_DATA),4)+INDEX(MONTHLY_DATA,ROWS(MONTHLY_DATA),5)+INDEX(MONTHLY_DATA,ROWS(MONTHLY_DATA),6)," Recalculate")</f>
        <v>867.85999999983369</v>
      </c>
      <c r="J16" s="57"/>
    </row>
    <row r="17" spans="2:10" ht="12" x14ac:dyDescent="0.25">
      <c r="B17" s="36"/>
      <c r="C17" s="49"/>
      <c r="D17" s="49"/>
      <c r="E17" s="49" t="s">
        <v>28</v>
      </c>
      <c r="F17" s="58">
        <f>IF(E8&lt;&gt;"",NA(),IF(F7="",1200*RATE(G7,H7,-E7,,,0.1),F7))</f>
        <v>2.5</v>
      </c>
      <c r="G17" s="59"/>
      <c r="H17" s="49" t="s">
        <v>29</v>
      </c>
      <c r="I17" s="52">
        <f>IF(ISERROR(I16/I16),I16,IF(MOD(F18,1)=0,INT(F18-1)*I15+I16,INT(F18)*I15+I16))</f>
        <v>260298.19999999984</v>
      </c>
      <c r="J17" s="60"/>
    </row>
    <row r="18" spans="2:10" ht="12" x14ac:dyDescent="0.25">
      <c r="B18" s="17"/>
      <c r="C18" s="61"/>
      <c r="D18" s="61"/>
      <c r="E18" s="61" t="s">
        <v>30</v>
      </c>
      <c r="F18" s="62">
        <f>IF(E8&lt;&gt;"",NA(),IF(G7="",CEILING(-NPER(F7/1200,H7,,E7,),1),G7))</f>
        <v>300</v>
      </c>
      <c r="G18" s="63"/>
      <c r="H18" s="61" t="s">
        <v>31</v>
      </c>
      <c r="I18" s="64">
        <f>IF(ISERROR(I16/I16),I16,I17-F16)</f>
        <v>66890.199999999837</v>
      </c>
      <c r="J18" s="65"/>
    </row>
    <row r="19" spans="2:10" ht="4.5" customHeight="1" x14ac:dyDescent="0.2">
      <c r="B19" s="44"/>
      <c r="C19" s="45"/>
      <c r="D19" s="45"/>
      <c r="E19" s="45"/>
      <c r="F19" s="66"/>
      <c r="G19" s="45"/>
      <c r="H19" s="45"/>
      <c r="I19" s="66"/>
      <c r="J19" s="66"/>
    </row>
    <row r="20" spans="2:10" ht="12" x14ac:dyDescent="0.25">
      <c r="B20" s="67" t="s">
        <v>32</v>
      </c>
      <c r="C20" s="68"/>
      <c r="D20" s="68"/>
      <c r="E20" s="68"/>
      <c r="F20" s="69"/>
      <c r="G20" s="70" t="s">
        <v>33</v>
      </c>
      <c r="H20" s="69"/>
      <c r="I20" s="70" t="s">
        <v>34</v>
      </c>
      <c r="J20" s="70"/>
    </row>
    <row r="21" spans="2:10" x14ac:dyDescent="0.2">
      <c r="B21" s="71" t="s">
        <v>35</v>
      </c>
      <c r="C21" s="72" t="s">
        <v>36</v>
      </c>
      <c r="D21" s="73" t="s">
        <v>5</v>
      </c>
      <c r="E21" s="73" t="s">
        <v>37</v>
      </c>
      <c r="F21" s="74" t="s">
        <v>38</v>
      </c>
      <c r="G21" s="73" t="s">
        <v>5</v>
      </c>
      <c r="H21" s="74" t="s">
        <v>37</v>
      </c>
      <c r="I21" s="73" t="s">
        <v>5</v>
      </c>
      <c r="J21" s="73" t="s">
        <v>37</v>
      </c>
    </row>
    <row r="22" spans="2:10" ht="11.4" x14ac:dyDescent="0.2">
      <c r="B22" s="75">
        <v>1</v>
      </c>
      <c r="C22" s="76">
        <f>DATEVALUE(IF(MONTH(F15)=12,1,MONTH(F15)+1)&amp;"/15/"&amp;IF(MONTH(F15)=12,YEAR(F15)+1,YEAR(F15)))</f>
        <v>37575</v>
      </c>
      <c r="D22" s="77">
        <f>(F18/F18)*IF(F17&lt;0,NA(),ROUND($F$17*$F$16/1200,2))</f>
        <v>402.93</v>
      </c>
      <c r="E22" s="77">
        <f>$I$15-D22</f>
        <v>464.72999999999996</v>
      </c>
      <c r="F22" s="77">
        <f>$F$16-E22</f>
        <v>192943.27</v>
      </c>
      <c r="G22" s="77">
        <f>SUM($D$21:D22)</f>
        <v>402.93</v>
      </c>
      <c r="H22" s="77">
        <f>SUM($E$21:E22)</f>
        <v>464.72999999999996</v>
      </c>
      <c r="I22" s="77">
        <f>D22</f>
        <v>402.93</v>
      </c>
      <c r="J22" s="77">
        <f>E22</f>
        <v>464.72999999999996</v>
      </c>
    </row>
    <row r="23" spans="2:10" ht="11.4" x14ac:dyDescent="0.2">
      <c r="B23" s="78">
        <f t="shared" ref="B23:B86" si="0">B22+1</f>
        <v>2</v>
      </c>
      <c r="C23" s="79">
        <f t="shared" ref="C23:C86" si="1">C22+365.25/12</f>
        <v>37605.4375</v>
      </c>
      <c r="D23" s="80">
        <f t="shared" ref="D23:D86" si="2">ROUND(F22*$F$17/1200,2)</f>
        <v>401.97</v>
      </c>
      <c r="E23" s="80">
        <f t="shared" ref="E23:E86" si="3">IF(B23&gt;=$F$18,F22,$I$15-D23)</f>
        <v>465.68999999999994</v>
      </c>
      <c r="F23" s="80">
        <f t="shared" ref="F23:F86" si="4">MAX(0,F22-E23)</f>
        <v>192477.58</v>
      </c>
      <c r="G23" s="80">
        <f>SUM($D$21:D23)</f>
        <v>804.90000000000009</v>
      </c>
      <c r="H23" s="80">
        <f>SUM($E$21:E23)</f>
        <v>930.41999999999985</v>
      </c>
      <c r="I23" s="80">
        <f t="shared" ref="I23:I86" si="5">IF(YEAR($C22)=YEAR($C23),I22+D23,D23)</f>
        <v>804.90000000000009</v>
      </c>
      <c r="J23" s="80">
        <f t="shared" ref="J23:J86" si="6">IF(YEAR($C22)=YEAR($C23),J22+E23,E23)</f>
        <v>930.41999999999985</v>
      </c>
    </row>
    <row r="24" spans="2:10" ht="11.4" x14ac:dyDescent="0.2">
      <c r="B24" s="78">
        <f t="shared" si="0"/>
        <v>3</v>
      </c>
      <c r="C24" s="79">
        <f t="shared" si="1"/>
        <v>37635.875</v>
      </c>
      <c r="D24" s="80">
        <f t="shared" si="2"/>
        <v>400.99</v>
      </c>
      <c r="E24" s="80">
        <f t="shared" si="3"/>
        <v>466.66999999999996</v>
      </c>
      <c r="F24" s="80">
        <f t="shared" si="4"/>
        <v>192010.90999999997</v>
      </c>
      <c r="G24" s="80">
        <f>SUM($D$21:D24)</f>
        <v>1205.8900000000001</v>
      </c>
      <c r="H24" s="80">
        <f>SUM($E$21:E24)</f>
        <v>1397.0899999999997</v>
      </c>
      <c r="I24" s="80">
        <f t="shared" si="5"/>
        <v>400.99</v>
      </c>
      <c r="J24" s="80">
        <f t="shared" si="6"/>
        <v>466.66999999999996</v>
      </c>
    </row>
    <row r="25" spans="2:10" ht="11.4" x14ac:dyDescent="0.2">
      <c r="B25" s="78">
        <f t="shared" si="0"/>
        <v>4</v>
      </c>
      <c r="C25" s="79">
        <f t="shared" si="1"/>
        <v>37666.3125</v>
      </c>
      <c r="D25" s="80">
        <f t="shared" si="2"/>
        <v>400.02</v>
      </c>
      <c r="E25" s="80">
        <f t="shared" si="3"/>
        <v>467.64</v>
      </c>
      <c r="F25" s="80">
        <f t="shared" si="4"/>
        <v>191543.26999999996</v>
      </c>
      <c r="G25" s="80">
        <f>SUM($D$21:D25)</f>
        <v>1605.91</v>
      </c>
      <c r="H25" s="80">
        <f>SUM($E$21:E25)</f>
        <v>1864.7299999999996</v>
      </c>
      <c r="I25" s="80">
        <f t="shared" si="5"/>
        <v>801.01</v>
      </c>
      <c r="J25" s="80">
        <f t="shared" si="6"/>
        <v>934.31</v>
      </c>
    </row>
    <row r="26" spans="2:10" ht="11.4" x14ac:dyDescent="0.2">
      <c r="B26" s="78">
        <f t="shared" si="0"/>
        <v>5</v>
      </c>
      <c r="C26" s="79">
        <f t="shared" si="1"/>
        <v>37696.75</v>
      </c>
      <c r="D26" s="80">
        <f t="shared" si="2"/>
        <v>399.05</v>
      </c>
      <c r="E26" s="80">
        <f t="shared" si="3"/>
        <v>468.60999999999996</v>
      </c>
      <c r="F26" s="80">
        <f t="shared" si="4"/>
        <v>191074.65999999997</v>
      </c>
      <c r="G26" s="80">
        <f>SUM($D$21:D26)</f>
        <v>2004.96</v>
      </c>
      <c r="H26" s="80">
        <f>SUM($E$21:E26)</f>
        <v>2333.3399999999997</v>
      </c>
      <c r="I26" s="80">
        <f t="shared" si="5"/>
        <v>1200.06</v>
      </c>
      <c r="J26" s="80">
        <f t="shared" si="6"/>
        <v>1402.9199999999998</v>
      </c>
    </row>
    <row r="27" spans="2:10" ht="11.4" x14ac:dyDescent="0.2">
      <c r="B27" s="78">
        <f t="shared" si="0"/>
        <v>6</v>
      </c>
      <c r="C27" s="79">
        <f t="shared" si="1"/>
        <v>37727.1875</v>
      </c>
      <c r="D27" s="80">
        <f t="shared" si="2"/>
        <v>398.07</v>
      </c>
      <c r="E27" s="80">
        <f t="shared" si="3"/>
        <v>469.59</v>
      </c>
      <c r="F27" s="80">
        <f t="shared" si="4"/>
        <v>190605.06999999998</v>
      </c>
      <c r="G27" s="80">
        <f>SUM($D$21:D27)</f>
        <v>2403.0300000000002</v>
      </c>
      <c r="H27" s="80">
        <f>SUM($E$21:E27)</f>
        <v>2802.93</v>
      </c>
      <c r="I27" s="80">
        <f t="shared" si="5"/>
        <v>1598.1299999999999</v>
      </c>
      <c r="J27" s="80">
        <f t="shared" si="6"/>
        <v>1872.5099999999998</v>
      </c>
    </row>
    <row r="28" spans="2:10" ht="11.4" x14ac:dyDescent="0.2">
      <c r="B28" s="78">
        <f t="shared" si="0"/>
        <v>7</v>
      </c>
      <c r="C28" s="79">
        <f t="shared" si="1"/>
        <v>37757.625</v>
      </c>
      <c r="D28" s="80">
        <f t="shared" si="2"/>
        <v>397.09</v>
      </c>
      <c r="E28" s="80">
        <f t="shared" si="3"/>
        <v>470.57</v>
      </c>
      <c r="F28" s="80">
        <f t="shared" si="4"/>
        <v>190134.49999999997</v>
      </c>
      <c r="G28" s="80">
        <f>SUM($D$21:D28)</f>
        <v>2800.1200000000003</v>
      </c>
      <c r="H28" s="80">
        <f>SUM($E$21:E28)</f>
        <v>3273.5</v>
      </c>
      <c r="I28" s="80">
        <f t="shared" si="5"/>
        <v>1995.2199999999998</v>
      </c>
      <c r="J28" s="80">
        <f t="shared" si="6"/>
        <v>2343.08</v>
      </c>
    </row>
    <row r="29" spans="2:10" ht="11.4" x14ac:dyDescent="0.2">
      <c r="B29" s="78">
        <f t="shared" si="0"/>
        <v>8</v>
      </c>
      <c r="C29" s="79">
        <f t="shared" si="1"/>
        <v>37788.0625</v>
      </c>
      <c r="D29" s="80">
        <f t="shared" si="2"/>
        <v>396.11</v>
      </c>
      <c r="E29" s="80">
        <f t="shared" si="3"/>
        <v>471.54999999999995</v>
      </c>
      <c r="F29" s="80">
        <f t="shared" si="4"/>
        <v>189662.94999999998</v>
      </c>
      <c r="G29" s="80">
        <f>SUM($D$21:D29)</f>
        <v>3196.2300000000005</v>
      </c>
      <c r="H29" s="80">
        <f>SUM($E$21:E29)</f>
        <v>3745.05</v>
      </c>
      <c r="I29" s="80">
        <f t="shared" si="5"/>
        <v>2391.33</v>
      </c>
      <c r="J29" s="80">
        <f t="shared" si="6"/>
        <v>2814.63</v>
      </c>
    </row>
    <row r="30" spans="2:10" ht="11.4" x14ac:dyDescent="0.2">
      <c r="B30" s="78">
        <f t="shared" si="0"/>
        <v>9</v>
      </c>
      <c r="C30" s="79">
        <f t="shared" si="1"/>
        <v>37818.5</v>
      </c>
      <c r="D30" s="80">
        <f t="shared" si="2"/>
        <v>395.13</v>
      </c>
      <c r="E30" s="80">
        <f t="shared" si="3"/>
        <v>472.53</v>
      </c>
      <c r="F30" s="80">
        <f t="shared" si="4"/>
        <v>189190.41999999998</v>
      </c>
      <c r="G30" s="80">
        <f>SUM($D$21:D30)</f>
        <v>3591.3600000000006</v>
      </c>
      <c r="H30" s="80">
        <f>SUM($E$21:E30)</f>
        <v>4217.58</v>
      </c>
      <c r="I30" s="80">
        <f t="shared" si="5"/>
        <v>2786.46</v>
      </c>
      <c r="J30" s="80">
        <f t="shared" si="6"/>
        <v>3287.16</v>
      </c>
    </row>
    <row r="31" spans="2:10" ht="11.4" x14ac:dyDescent="0.2">
      <c r="B31" s="78">
        <f t="shared" si="0"/>
        <v>10</v>
      </c>
      <c r="C31" s="79">
        <f t="shared" si="1"/>
        <v>37848.9375</v>
      </c>
      <c r="D31" s="80">
        <f t="shared" si="2"/>
        <v>394.15</v>
      </c>
      <c r="E31" s="80">
        <f t="shared" si="3"/>
        <v>473.51</v>
      </c>
      <c r="F31" s="80">
        <f t="shared" si="4"/>
        <v>188716.90999999997</v>
      </c>
      <c r="G31" s="80">
        <f>SUM($D$21:D31)</f>
        <v>3985.5100000000007</v>
      </c>
      <c r="H31" s="80">
        <f>SUM($E$21:E31)</f>
        <v>4691.09</v>
      </c>
      <c r="I31" s="80">
        <f t="shared" si="5"/>
        <v>3180.61</v>
      </c>
      <c r="J31" s="80">
        <f t="shared" si="6"/>
        <v>3760.67</v>
      </c>
    </row>
    <row r="32" spans="2:10" ht="11.4" x14ac:dyDescent="0.2">
      <c r="B32" s="78">
        <f t="shared" si="0"/>
        <v>11</v>
      </c>
      <c r="C32" s="79">
        <f t="shared" si="1"/>
        <v>37879.375</v>
      </c>
      <c r="D32" s="80">
        <f t="shared" si="2"/>
        <v>393.16</v>
      </c>
      <c r="E32" s="80">
        <f t="shared" si="3"/>
        <v>474.49999999999994</v>
      </c>
      <c r="F32" s="80">
        <f t="shared" si="4"/>
        <v>188242.40999999997</v>
      </c>
      <c r="G32" s="80">
        <f>SUM($D$21:D32)</f>
        <v>4378.670000000001</v>
      </c>
      <c r="H32" s="80">
        <f>SUM($E$21:E32)</f>
        <v>5165.59</v>
      </c>
      <c r="I32" s="80">
        <f t="shared" si="5"/>
        <v>3573.77</v>
      </c>
      <c r="J32" s="80">
        <f t="shared" si="6"/>
        <v>4235.17</v>
      </c>
    </row>
    <row r="33" spans="2:10" ht="11.4" x14ac:dyDescent="0.2">
      <c r="B33" s="78">
        <f t="shared" si="0"/>
        <v>12</v>
      </c>
      <c r="C33" s="79">
        <f t="shared" si="1"/>
        <v>37909.8125</v>
      </c>
      <c r="D33" s="80">
        <f t="shared" si="2"/>
        <v>392.17</v>
      </c>
      <c r="E33" s="80">
        <f t="shared" si="3"/>
        <v>475.48999999999995</v>
      </c>
      <c r="F33" s="80">
        <f t="shared" si="4"/>
        <v>187766.91999999998</v>
      </c>
      <c r="G33" s="80">
        <f>SUM($D$21:D33)</f>
        <v>4770.8400000000011</v>
      </c>
      <c r="H33" s="80">
        <f>SUM($E$21:E33)</f>
        <v>5641.08</v>
      </c>
      <c r="I33" s="80">
        <f t="shared" si="5"/>
        <v>3965.94</v>
      </c>
      <c r="J33" s="80">
        <f t="shared" si="6"/>
        <v>4710.66</v>
      </c>
    </row>
    <row r="34" spans="2:10" ht="11.4" x14ac:dyDescent="0.2">
      <c r="B34" s="78">
        <f t="shared" si="0"/>
        <v>13</v>
      </c>
      <c r="C34" s="79">
        <f t="shared" si="1"/>
        <v>37940.25</v>
      </c>
      <c r="D34" s="80">
        <f t="shared" si="2"/>
        <v>391.18</v>
      </c>
      <c r="E34" s="80">
        <f t="shared" si="3"/>
        <v>476.47999999999996</v>
      </c>
      <c r="F34" s="80">
        <f t="shared" si="4"/>
        <v>187290.43999999997</v>
      </c>
      <c r="G34" s="80">
        <f>SUM($D$21:D34)</f>
        <v>5162.0200000000013</v>
      </c>
      <c r="H34" s="80">
        <f>SUM($E$21:E34)</f>
        <v>6117.5599999999995</v>
      </c>
      <c r="I34" s="80">
        <f t="shared" si="5"/>
        <v>4357.12</v>
      </c>
      <c r="J34" s="80">
        <f t="shared" si="6"/>
        <v>5187.1399999999994</v>
      </c>
    </row>
    <row r="35" spans="2:10" ht="11.4" x14ac:dyDescent="0.2">
      <c r="B35" s="78">
        <f t="shared" si="0"/>
        <v>14</v>
      </c>
      <c r="C35" s="79">
        <f t="shared" si="1"/>
        <v>37970.6875</v>
      </c>
      <c r="D35" s="80">
        <f t="shared" si="2"/>
        <v>390.19</v>
      </c>
      <c r="E35" s="80">
        <f t="shared" si="3"/>
        <v>477.46999999999997</v>
      </c>
      <c r="F35" s="80">
        <f t="shared" si="4"/>
        <v>186812.96999999997</v>
      </c>
      <c r="G35" s="80">
        <f>SUM($D$21:D35)</f>
        <v>5552.2100000000009</v>
      </c>
      <c r="H35" s="80">
        <f>SUM($E$21:E35)</f>
        <v>6595.03</v>
      </c>
      <c r="I35" s="80">
        <f t="shared" si="5"/>
        <v>4747.3099999999995</v>
      </c>
      <c r="J35" s="80">
        <f t="shared" si="6"/>
        <v>5664.61</v>
      </c>
    </row>
    <row r="36" spans="2:10" ht="11.4" x14ac:dyDescent="0.2">
      <c r="B36" s="78">
        <f t="shared" si="0"/>
        <v>15</v>
      </c>
      <c r="C36" s="79">
        <f t="shared" si="1"/>
        <v>38001.125</v>
      </c>
      <c r="D36" s="80">
        <f t="shared" si="2"/>
        <v>389.19</v>
      </c>
      <c r="E36" s="80">
        <f t="shared" si="3"/>
        <v>478.46999999999997</v>
      </c>
      <c r="F36" s="80">
        <f t="shared" si="4"/>
        <v>186334.49999999997</v>
      </c>
      <c r="G36" s="80">
        <f>SUM($D$21:D36)</f>
        <v>5941.4000000000005</v>
      </c>
      <c r="H36" s="80">
        <f>SUM($E$21:E36)</f>
        <v>7073.5</v>
      </c>
      <c r="I36" s="80">
        <f t="shared" si="5"/>
        <v>389.19</v>
      </c>
      <c r="J36" s="80">
        <f t="shared" si="6"/>
        <v>478.46999999999997</v>
      </c>
    </row>
    <row r="37" spans="2:10" ht="11.4" x14ac:dyDescent="0.2">
      <c r="B37" s="78">
        <f t="shared" si="0"/>
        <v>16</v>
      </c>
      <c r="C37" s="79">
        <f t="shared" si="1"/>
        <v>38031.5625</v>
      </c>
      <c r="D37" s="80">
        <f t="shared" si="2"/>
        <v>388.2</v>
      </c>
      <c r="E37" s="80">
        <f t="shared" si="3"/>
        <v>479.46</v>
      </c>
      <c r="F37" s="80">
        <f t="shared" si="4"/>
        <v>185855.03999999998</v>
      </c>
      <c r="G37" s="80">
        <f>SUM($D$21:D37)</f>
        <v>6329.6</v>
      </c>
      <c r="H37" s="80">
        <f>SUM($E$21:E37)</f>
        <v>7552.96</v>
      </c>
      <c r="I37" s="80">
        <f t="shared" si="5"/>
        <v>777.39</v>
      </c>
      <c r="J37" s="80">
        <f t="shared" si="6"/>
        <v>957.93</v>
      </c>
    </row>
    <row r="38" spans="2:10" ht="11.4" x14ac:dyDescent="0.2">
      <c r="B38" s="78">
        <f t="shared" si="0"/>
        <v>17</v>
      </c>
      <c r="C38" s="79">
        <f t="shared" si="1"/>
        <v>38062</v>
      </c>
      <c r="D38" s="80">
        <f t="shared" si="2"/>
        <v>387.2</v>
      </c>
      <c r="E38" s="80">
        <f t="shared" si="3"/>
        <v>480.46</v>
      </c>
      <c r="F38" s="80">
        <f t="shared" si="4"/>
        <v>185374.58</v>
      </c>
      <c r="G38" s="80">
        <f>SUM($D$21:D38)</f>
        <v>6716.8</v>
      </c>
      <c r="H38" s="80">
        <f>SUM($E$21:E38)</f>
        <v>8033.42</v>
      </c>
      <c r="I38" s="80">
        <f t="shared" si="5"/>
        <v>1164.5899999999999</v>
      </c>
      <c r="J38" s="80">
        <f t="shared" si="6"/>
        <v>1438.3899999999999</v>
      </c>
    </row>
    <row r="39" spans="2:10" ht="11.4" x14ac:dyDescent="0.2">
      <c r="B39" s="78">
        <f t="shared" si="0"/>
        <v>18</v>
      </c>
      <c r="C39" s="79">
        <f t="shared" si="1"/>
        <v>38092.4375</v>
      </c>
      <c r="D39" s="80">
        <f t="shared" si="2"/>
        <v>386.2</v>
      </c>
      <c r="E39" s="80">
        <f t="shared" si="3"/>
        <v>481.46</v>
      </c>
      <c r="F39" s="80">
        <f t="shared" si="4"/>
        <v>184893.12</v>
      </c>
      <c r="G39" s="80">
        <f>SUM($D$21:D39)</f>
        <v>7103</v>
      </c>
      <c r="H39" s="80">
        <f>SUM($E$21:E39)</f>
        <v>8514.8799999999992</v>
      </c>
      <c r="I39" s="80">
        <f t="shared" si="5"/>
        <v>1550.79</v>
      </c>
      <c r="J39" s="80">
        <f t="shared" si="6"/>
        <v>1919.85</v>
      </c>
    </row>
    <row r="40" spans="2:10" ht="11.4" x14ac:dyDescent="0.2">
      <c r="B40" s="78">
        <f t="shared" si="0"/>
        <v>19</v>
      </c>
      <c r="C40" s="79">
        <f t="shared" si="1"/>
        <v>38122.875</v>
      </c>
      <c r="D40" s="80">
        <f t="shared" si="2"/>
        <v>385.19</v>
      </c>
      <c r="E40" s="80">
        <f t="shared" si="3"/>
        <v>482.46999999999997</v>
      </c>
      <c r="F40" s="80">
        <f t="shared" si="4"/>
        <v>184410.65</v>
      </c>
      <c r="G40" s="80">
        <f>SUM($D$21:D40)</f>
        <v>7488.19</v>
      </c>
      <c r="H40" s="80">
        <f>SUM($E$21:E40)</f>
        <v>8997.3499999999985</v>
      </c>
      <c r="I40" s="80">
        <f t="shared" si="5"/>
        <v>1935.98</v>
      </c>
      <c r="J40" s="80">
        <f t="shared" si="6"/>
        <v>2402.3199999999997</v>
      </c>
    </row>
    <row r="41" spans="2:10" ht="11.4" x14ac:dyDescent="0.2">
      <c r="B41" s="78">
        <f t="shared" si="0"/>
        <v>20</v>
      </c>
      <c r="C41" s="79">
        <f t="shared" si="1"/>
        <v>38153.3125</v>
      </c>
      <c r="D41" s="80">
        <f t="shared" si="2"/>
        <v>384.19</v>
      </c>
      <c r="E41" s="80">
        <f t="shared" si="3"/>
        <v>483.46999999999997</v>
      </c>
      <c r="F41" s="80">
        <f t="shared" si="4"/>
        <v>183927.18</v>
      </c>
      <c r="G41" s="80">
        <f>SUM($D$21:D41)</f>
        <v>7872.3799999999992</v>
      </c>
      <c r="H41" s="80">
        <f>SUM($E$21:E41)</f>
        <v>9480.8199999999979</v>
      </c>
      <c r="I41" s="80">
        <f t="shared" si="5"/>
        <v>2320.17</v>
      </c>
      <c r="J41" s="80">
        <f t="shared" si="6"/>
        <v>2885.7899999999995</v>
      </c>
    </row>
    <row r="42" spans="2:10" ht="11.4" x14ac:dyDescent="0.2">
      <c r="B42" s="78">
        <f t="shared" si="0"/>
        <v>21</v>
      </c>
      <c r="C42" s="79">
        <f t="shared" si="1"/>
        <v>38183.75</v>
      </c>
      <c r="D42" s="80">
        <f t="shared" si="2"/>
        <v>383.18</v>
      </c>
      <c r="E42" s="80">
        <f t="shared" si="3"/>
        <v>484.47999999999996</v>
      </c>
      <c r="F42" s="80">
        <f t="shared" si="4"/>
        <v>183442.69999999998</v>
      </c>
      <c r="G42" s="80">
        <f>SUM($D$21:D42)</f>
        <v>8255.56</v>
      </c>
      <c r="H42" s="80">
        <f>SUM($E$21:E42)</f>
        <v>9965.2999999999975</v>
      </c>
      <c r="I42" s="80">
        <f t="shared" si="5"/>
        <v>2703.35</v>
      </c>
      <c r="J42" s="80">
        <f t="shared" si="6"/>
        <v>3370.2699999999995</v>
      </c>
    </row>
    <row r="43" spans="2:10" ht="11.4" x14ac:dyDescent="0.2">
      <c r="B43" s="78">
        <f t="shared" si="0"/>
        <v>22</v>
      </c>
      <c r="C43" s="79">
        <f t="shared" si="1"/>
        <v>38214.1875</v>
      </c>
      <c r="D43" s="80">
        <f t="shared" si="2"/>
        <v>382.17</v>
      </c>
      <c r="E43" s="80">
        <f t="shared" si="3"/>
        <v>485.48999999999995</v>
      </c>
      <c r="F43" s="80">
        <f t="shared" si="4"/>
        <v>182957.21</v>
      </c>
      <c r="G43" s="80">
        <f>SUM($D$21:D43)</f>
        <v>8637.73</v>
      </c>
      <c r="H43" s="80">
        <f>SUM($E$21:E43)</f>
        <v>10450.789999999997</v>
      </c>
      <c r="I43" s="80">
        <f t="shared" si="5"/>
        <v>3085.52</v>
      </c>
      <c r="J43" s="80">
        <f t="shared" si="6"/>
        <v>3855.7599999999993</v>
      </c>
    </row>
    <row r="44" spans="2:10" ht="11.4" x14ac:dyDescent="0.2">
      <c r="B44" s="78">
        <f t="shared" si="0"/>
        <v>23</v>
      </c>
      <c r="C44" s="79">
        <f t="shared" si="1"/>
        <v>38244.625</v>
      </c>
      <c r="D44" s="80">
        <f t="shared" si="2"/>
        <v>381.16</v>
      </c>
      <c r="E44" s="80">
        <f t="shared" si="3"/>
        <v>486.49999999999994</v>
      </c>
      <c r="F44" s="80">
        <f t="shared" si="4"/>
        <v>182470.71</v>
      </c>
      <c r="G44" s="80">
        <f>SUM($D$21:D44)</f>
        <v>9018.89</v>
      </c>
      <c r="H44" s="80">
        <f>SUM($E$21:E44)</f>
        <v>10937.289999999997</v>
      </c>
      <c r="I44" s="80">
        <f t="shared" si="5"/>
        <v>3466.68</v>
      </c>
      <c r="J44" s="80">
        <f t="shared" si="6"/>
        <v>4342.2599999999993</v>
      </c>
    </row>
    <row r="45" spans="2:10" ht="11.4" x14ac:dyDescent="0.2">
      <c r="B45" s="78">
        <f t="shared" si="0"/>
        <v>24</v>
      </c>
      <c r="C45" s="79">
        <f t="shared" si="1"/>
        <v>38275.0625</v>
      </c>
      <c r="D45" s="80">
        <f t="shared" si="2"/>
        <v>380.15</v>
      </c>
      <c r="E45" s="80">
        <f t="shared" si="3"/>
        <v>487.51</v>
      </c>
      <c r="F45" s="80">
        <f t="shared" si="4"/>
        <v>181983.19999999998</v>
      </c>
      <c r="G45" s="80">
        <f>SUM($D$21:D45)</f>
        <v>9399.0399999999991</v>
      </c>
      <c r="H45" s="80">
        <f>SUM($E$21:E45)</f>
        <v>11424.799999999997</v>
      </c>
      <c r="I45" s="80">
        <f t="shared" si="5"/>
        <v>3846.83</v>
      </c>
      <c r="J45" s="80">
        <f t="shared" si="6"/>
        <v>4829.7699999999995</v>
      </c>
    </row>
    <row r="46" spans="2:10" ht="11.4" x14ac:dyDescent="0.2">
      <c r="B46" s="78">
        <f t="shared" si="0"/>
        <v>25</v>
      </c>
      <c r="C46" s="79">
        <f t="shared" si="1"/>
        <v>38305.5</v>
      </c>
      <c r="D46" s="80">
        <f t="shared" si="2"/>
        <v>379.13</v>
      </c>
      <c r="E46" s="80">
        <f t="shared" si="3"/>
        <v>488.53</v>
      </c>
      <c r="F46" s="80">
        <f t="shared" si="4"/>
        <v>181494.66999999998</v>
      </c>
      <c r="G46" s="80">
        <f>SUM($D$21:D46)</f>
        <v>9778.1699999999983</v>
      </c>
      <c r="H46" s="80">
        <f>SUM($E$21:E46)</f>
        <v>11913.329999999998</v>
      </c>
      <c r="I46" s="80">
        <f t="shared" si="5"/>
        <v>4225.96</v>
      </c>
      <c r="J46" s="80">
        <f t="shared" si="6"/>
        <v>5318.2999999999993</v>
      </c>
    </row>
    <row r="47" spans="2:10" ht="11.4" x14ac:dyDescent="0.2">
      <c r="B47" s="78">
        <f t="shared" si="0"/>
        <v>26</v>
      </c>
      <c r="C47" s="79">
        <f t="shared" si="1"/>
        <v>38335.9375</v>
      </c>
      <c r="D47" s="80">
        <f t="shared" si="2"/>
        <v>378.11</v>
      </c>
      <c r="E47" s="80">
        <f t="shared" si="3"/>
        <v>489.54999999999995</v>
      </c>
      <c r="F47" s="80">
        <f t="shared" si="4"/>
        <v>181005.12</v>
      </c>
      <c r="G47" s="80">
        <f>SUM($D$21:D47)</f>
        <v>10156.279999999999</v>
      </c>
      <c r="H47" s="80">
        <f>SUM($E$21:E47)</f>
        <v>12402.879999999997</v>
      </c>
      <c r="I47" s="80">
        <f t="shared" si="5"/>
        <v>4604.07</v>
      </c>
      <c r="J47" s="80">
        <f t="shared" si="6"/>
        <v>5807.8499999999995</v>
      </c>
    </row>
    <row r="48" spans="2:10" ht="11.4" x14ac:dyDescent="0.2">
      <c r="B48" s="78">
        <f t="shared" si="0"/>
        <v>27</v>
      </c>
      <c r="C48" s="79">
        <f t="shared" si="1"/>
        <v>38366.375</v>
      </c>
      <c r="D48" s="80">
        <f t="shared" si="2"/>
        <v>377.09</v>
      </c>
      <c r="E48" s="80">
        <f t="shared" si="3"/>
        <v>490.57</v>
      </c>
      <c r="F48" s="80">
        <f t="shared" si="4"/>
        <v>180514.55</v>
      </c>
      <c r="G48" s="80">
        <f>SUM($D$21:D48)</f>
        <v>10533.369999999999</v>
      </c>
      <c r="H48" s="80">
        <f>SUM($E$21:E48)</f>
        <v>12893.449999999997</v>
      </c>
      <c r="I48" s="80">
        <f t="shared" si="5"/>
        <v>377.09</v>
      </c>
      <c r="J48" s="80">
        <f t="shared" si="6"/>
        <v>490.57</v>
      </c>
    </row>
    <row r="49" spans="2:10" ht="11.4" x14ac:dyDescent="0.2">
      <c r="B49" s="78">
        <f t="shared" si="0"/>
        <v>28</v>
      </c>
      <c r="C49" s="79">
        <f t="shared" si="1"/>
        <v>38396.8125</v>
      </c>
      <c r="D49" s="80">
        <f t="shared" si="2"/>
        <v>376.07</v>
      </c>
      <c r="E49" s="80">
        <f t="shared" si="3"/>
        <v>491.59</v>
      </c>
      <c r="F49" s="80">
        <f t="shared" si="4"/>
        <v>180022.96</v>
      </c>
      <c r="G49" s="80">
        <f>SUM($D$21:D49)</f>
        <v>10909.439999999999</v>
      </c>
      <c r="H49" s="80">
        <f>SUM($E$21:E49)</f>
        <v>13385.039999999997</v>
      </c>
      <c r="I49" s="80">
        <f t="shared" si="5"/>
        <v>753.16</v>
      </c>
      <c r="J49" s="80">
        <f t="shared" si="6"/>
        <v>982.16</v>
      </c>
    </row>
    <row r="50" spans="2:10" ht="11.4" x14ac:dyDescent="0.2">
      <c r="B50" s="78">
        <f t="shared" si="0"/>
        <v>29</v>
      </c>
      <c r="C50" s="79">
        <f t="shared" si="1"/>
        <v>38427.25</v>
      </c>
      <c r="D50" s="80">
        <f t="shared" si="2"/>
        <v>375.05</v>
      </c>
      <c r="E50" s="80">
        <f t="shared" si="3"/>
        <v>492.60999999999996</v>
      </c>
      <c r="F50" s="80">
        <f t="shared" si="4"/>
        <v>179530.35</v>
      </c>
      <c r="G50" s="80">
        <f>SUM($D$21:D50)</f>
        <v>11284.489999999998</v>
      </c>
      <c r="H50" s="80">
        <f>SUM($E$21:E50)</f>
        <v>13877.649999999998</v>
      </c>
      <c r="I50" s="80">
        <f t="shared" si="5"/>
        <v>1128.21</v>
      </c>
      <c r="J50" s="80">
        <f t="shared" si="6"/>
        <v>1474.77</v>
      </c>
    </row>
    <row r="51" spans="2:10" ht="11.4" x14ac:dyDescent="0.2">
      <c r="B51" s="78">
        <f t="shared" si="0"/>
        <v>30</v>
      </c>
      <c r="C51" s="79">
        <f t="shared" si="1"/>
        <v>38457.6875</v>
      </c>
      <c r="D51" s="80">
        <f t="shared" si="2"/>
        <v>374.02</v>
      </c>
      <c r="E51" s="80">
        <f t="shared" si="3"/>
        <v>493.64</v>
      </c>
      <c r="F51" s="80">
        <f t="shared" si="4"/>
        <v>179036.71</v>
      </c>
      <c r="G51" s="80">
        <f>SUM($D$21:D51)</f>
        <v>11658.509999999998</v>
      </c>
      <c r="H51" s="80">
        <f>SUM($E$21:E51)</f>
        <v>14371.289999999997</v>
      </c>
      <c r="I51" s="80">
        <f t="shared" si="5"/>
        <v>1502.23</v>
      </c>
      <c r="J51" s="80">
        <f t="shared" si="6"/>
        <v>1968.4099999999999</v>
      </c>
    </row>
    <row r="52" spans="2:10" ht="11.4" x14ac:dyDescent="0.2">
      <c r="B52" s="78">
        <f t="shared" si="0"/>
        <v>31</v>
      </c>
      <c r="C52" s="79">
        <f t="shared" si="1"/>
        <v>38488.125</v>
      </c>
      <c r="D52" s="80">
        <f t="shared" si="2"/>
        <v>372.99</v>
      </c>
      <c r="E52" s="80">
        <f t="shared" si="3"/>
        <v>494.66999999999996</v>
      </c>
      <c r="F52" s="80">
        <f t="shared" si="4"/>
        <v>178542.03999999998</v>
      </c>
      <c r="G52" s="80">
        <f>SUM($D$21:D52)</f>
        <v>12031.499999999998</v>
      </c>
      <c r="H52" s="80">
        <f>SUM($E$21:E52)</f>
        <v>14865.959999999997</v>
      </c>
      <c r="I52" s="80">
        <f t="shared" si="5"/>
        <v>1875.22</v>
      </c>
      <c r="J52" s="80">
        <f t="shared" si="6"/>
        <v>2463.08</v>
      </c>
    </row>
    <row r="53" spans="2:10" ht="11.4" x14ac:dyDescent="0.2">
      <c r="B53" s="78">
        <f t="shared" si="0"/>
        <v>32</v>
      </c>
      <c r="C53" s="79">
        <f t="shared" si="1"/>
        <v>38518.5625</v>
      </c>
      <c r="D53" s="80">
        <f t="shared" si="2"/>
        <v>371.96</v>
      </c>
      <c r="E53" s="80">
        <f t="shared" si="3"/>
        <v>495.7</v>
      </c>
      <c r="F53" s="80">
        <f t="shared" si="4"/>
        <v>178046.33999999997</v>
      </c>
      <c r="G53" s="80">
        <f>SUM($D$21:D53)</f>
        <v>12403.459999999997</v>
      </c>
      <c r="H53" s="80">
        <f>SUM($E$21:E53)</f>
        <v>15361.659999999998</v>
      </c>
      <c r="I53" s="80">
        <f t="shared" si="5"/>
        <v>2247.1799999999998</v>
      </c>
      <c r="J53" s="80">
        <f t="shared" si="6"/>
        <v>2958.7799999999997</v>
      </c>
    </row>
    <row r="54" spans="2:10" ht="11.4" x14ac:dyDescent="0.2">
      <c r="B54" s="78">
        <f t="shared" si="0"/>
        <v>33</v>
      </c>
      <c r="C54" s="79">
        <f t="shared" si="1"/>
        <v>38549</v>
      </c>
      <c r="D54" s="80">
        <f t="shared" si="2"/>
        <v>370.93</v>
      </c>
      <c r="E54" s="80">
        <f t="shared" si="3"/>
        <v>496.72999999999996</v>
      </c>
      <c r="F54" s="80">
        <f t="shared" si="4"/>
        <v>177549.60999999996</v>
      </c>
      <c r="G54" s="80">
        <f>SUM($D$21:D54)</f>
        <v>12774.389999999998</v>
      </c>
      <c r="H54" s="80">
        <f>SUM($E$21:E54)</f>
        <v>15858.389999999998</v>
      </c>
      <c r="I54" s="80">
        <f t="shared" si="5"/>
        <v>2618.1099999999997</v>
      </c>
      <c r="J54" s="80">
        <f t="shared" si="6"/>
        <v>3455.5099999999998</v>
      </c>
    </row>
    <row r="55" spans="2:10" ht="11.4" x14ac:dyDescent="0.2">
      <c r="B55" s="78">
        <f t="shared" si="0"/>
        <v>34</v>
      </c>
      <c r="C55" s="79">
        <f t="shared" si="1"/>
        <v>38579.4375</v>
      </c>
      <c r="D55" s="80">
        <f t="shared" si="2"/>
        <v>369.9</v>
      </c>
      <c r="E55" s="80">
        <f t="shared" si="3"/>
        <v>497.76</v>
      </c>
      <c r="F55" s="80">
        <f t="shared" si="4"/>
        <v>177051.84999999995</v>
      </c>
      <c r="G55" s="80">
        <f>SUM($D$21:D55)</f>
        <v>13144.289999999997</v>
      </c>
      <c r="H55" s="80">
        <f>SUM($E$21:E55)</f>
        <v>16356.149999999998</v>
      </c>
      <c r="I55" s="80">
        <f t="shared" si="5"/>
        <v>2988.0099999999998</v>
      </c>
      <c r="J55" s="80">
        <f t="shared" si="6"/>
        <v>3953.2699999999995</v>
      </c>
    </row>
    <row r="56" spans="2:10" ht="11.4" x14ac:dyDescent="0.2">
      <c r="B56" s="78">
        <f t="shared" si="0"/>
        <v>35</v>
      </c>
      <c r="C56" s="79">
        <f t="shared" si="1"/>
        <v>38609.875</v>
      </c>
      <c r="D56" s="80">
        <f t="shared" si="2"/>
        <v>368.86</v>
      </c>
      <c r="E56" s="80">
        <f t="shared" si="3"/>
        <v>498.79999999999995</v>
      </c>
      <c r="F56" s="80">
        <f t="shared" si="4"/>
        <v>176553.04999999996</v>
      </c>
      <c r="G56" s="80">
        <f>SUM($D$21:D56)</f>
        <v>13513.149999999998</v>
      </c>
      <c r="H56" s="80">
        <f>SUM($E$21:E56)</f>
        <v>16854.949999999997</v>
      </c>
      <c r="I56" s="80">
        <f t="shared" si="5"/>
        <v>3356.87</v>
      </c>
      <c r="J56" s="80">
        <f t="shared" si="6"/>
        <v>4452.07</v>
      </c>
    </row>
    <row r="57" spans="2:10" ht="11.4" x14ac:dyDescent="0.2">
      <c r="B57" s="78">
        <f t="shared" si="0"/>
        <v>36</v>
      </c>
      <c r="C57" s="79">
        <f t="shared" si="1"/>
        <v>38640.3125</v>
      </c>
      <c r="D57" s="80">
        <f t="shared" si="2"/>
        <v>367.82</v>
      </c>
      <c r="E57" s="80">
        <f t="shared" si="3"/>
        <v>499.84</v>
      </c>
      <c r="F57" s="80">
        <f t="shared" si="4"/>
        <v>176053.20999999996</v>
      </c>
      <c r="G57" s="80">
        <f>SUM($D$21:D57)</f>
        <v>13880.969999999998</v>
      </c>
      <c r="H57" s="80">
        <f>SUM($E$21:E57)</f>
        <v>17354.789999999997</v>
      </c>
      <c r="I57" s="80">
        <f t="shared" si="5"/>
        <v>3724.69</v>
      </c>
      <c r="J57" s="80">
        <f t="shared" si="6"/>
        <v>4951.91</v>
      </c>
    </row>
    <row r="58" spans="2:10" ht="11.4" x14ac:dyDescent="0.2">
      <c r="B58" s="78">
        <f t="shared" si="0"/>
        <v>37</v>
      </c>
      <c r="C58" s="79">
        <f t="shared" si="1"/>
        <v>38670.75</v>
      </c>
      <c r="D58" s="80">
        <f t="shared" si="2"/>
        <v>366.78</v>
      </c>
      <c r="E58" s="80">
        <f t="shared" si="3"/>
        <v>500.88</v>
      </c>
      <c r="F58" s="80">
        <f t="shared" si="4"/>
        <v>175552.32999999996</v>
      </c>
      <c r="G58" s="80">
        <f>SUM($D$21:D58)</f>
        <v>14247.749999999998</v>
      </c>
      <c r="H58" s="80">
        <f>SUM($E$21:E58)</f>
        <v>17855.669999999998</v>
      </c>
      <c r="I58" s="80">
        <f t="shared" si="5"/>
        <v>4091.4700000000003</v>
      </c>
      <c r="J58" s="80">
        <f t="shared" si="6"/>
        <v>5452.79</v>
      </c>
    </row>
    <row r="59" spans="2:10" ht="11.4" x14ac:dyDescent="0.2">
      <c r="B59" s="78">
        <f t="shared" si="0"/>
        <v>38</v>
      </c>
      <c r="C59" s="79">
        <f t="shared" si="1"/>
        <v>38701.1875</v>
      </c>
      <c r="D59" s="80">
        <f t="shared" si="2"/>
        <v>365.73</v>
      </c>
      <c r="E59" s="80">
        <f t="shared" si="3"/>
        <v>501.92999999999995</v>
      </c>
      <c r="F59" s="80">
        <f t="shared" si="4"/>
        <v>175050.39999999997</v>
      </c>
      <c r="G59" s="80">
        <f>SUM($D$21:D59)</f>
        <v>14613.479999999998</v>
      </c>
      <c r="H59" s="80">
        <f>SUM($E$21:E59)</f>
        <v>18357.599999999999</v>
      </c>
      <c r="I59" s="80">
        <f t="shared" si="5"/>
        <v>4457.2000000000007</v>
      </c>
      <c r="J59" s="80">
        <f t="shared" si="6"/>
        <v>5954.72</v>
      </c>
    </row>
    <row r="60" spans="2:10" ht="11.4" x14ac:dyDescent="0.2">
      <c r="B60" s="78">
        <f t="shared" si="0"/>
        <v>39</v>
      </c>
      <c r="C60" s="79">
        <f t="shared" si="1"/>
        <v>38731.625</v>
      </c>
      <c r="D60" s="80">
        <f t="shared" si="2"/>
        <v>364.69</v>
      </c>
      <c r="E60" s="80">
        <f t="shared" si="3"/>
        <v>502.96999999999997</v>
      </c>
      <c r="F60" s="80">
        <f t="shared" si="4"/>
        <v>174547.42999999996</v>
      </c>
      <c r="G60" s="80">
        <f>SUM($D$21:D60)</f>
        <v>14978.169999999998</v>
      </c>
      <c r="H60" s="80">
        <f>SUM($E$21:E60)</f>
        <v>18860.57</v>
      </c>
      <c r="I60" s="80">
        <f t="shared" si="5"/>
        <v>364.69</v>
      </c>
      <c r="J60" s="80">
        <f t="shared" si="6"/>
        <v>502.96999999999997</v>
      </c>
    </row>
    <row r="61" spans="2:10" ht="11.4" x14ac:dyDescent="0.2">
      <c r="B61" s="78">
        <f t="shared" si="0"/>
        <v>40</v>
      </c>
      <c r="C61" s="79">
        <f t="shared" si="1"/>
        <v>38762.0625</v>
      </c>
      <c r="D61" s="80">
        <f t="shared" si="2"/>
        <v>363.64</v>
      </c>
      <c r="E61" s="80">
        <f t="shared" si="3"/>
        <v>504.02</v>
      </c>
      <c r="F61" s="80">
        <f t="shared" si="4"/>
        <v>174043.40999999997</v>
      </c>
      <c r="G61" s="80">
        <f>SUM($D$21:D61)</f>
        <v>15341.809999999998</v>
      </c>
      <c r="H61" s="80">
        <f>SUM($E$21:E61)</f>
        <v>19364.59</v>
      </c>
      <c r="I61" s="80">
        <f t="shared" si="5"/>
        <v>728.32999999999993</v>
      </c>
      <c r="J61" s="80">
        <f t="shared" si="6"/>
        <v>1006.99</v>
      </c>
    </row>
    <row r="62" spans="2:10" ht="11.4" x14ac:dyDescent="0.2">
      <c r="B62" s="78">
        <f t="shared" si="0"/>
        <v>41</v>
      </c>
      <c r="C62" s="79">
        <f t="shared" si="1"/>
        <v>38792.5</v>
      </c>
      <c r="D62" s="80">
        <f t="shared" si="2"/>
        <v>362.59</v>
      </c>
      <c r="E62" s="80">
        <f t="shared" si="3"/>
        <v>505.07</v>
      </c>
      <c r="F62" s="80">
        <f t="shared" si="4"/>
        <v>173538.33999999997</v>
      </c>
      <c r="G62" s="80">
        <f>SUM($D$21:D62)</f>
        <v>15704.399999999998</v>
      </c>
      <c r="H62" s="80">
        <f>SUM($E$21:E62)</f>
        <v>19869.66</v>
      </c>
      <c r="I62" s="80">
        <f t="shared" si="5"/>
        <v>1090.9199999999998</v>
      </c>
      <c r="J62" s="80">
        <f t="shared" si="6"/>
        <v>1512.06</v>
      </c>
    </row>
    <row r="63" spans="2:10" ht="11.4" x14ac:dyDescent="0.2">
      <c r="B63" s="78">
        <f t="shared" si="0"/>
        <v>42</v>
      </c>
      <c r="C63" s="79">
        <f t="shared" si="1"/>
        <v>38822.9375</v>
      </c>
      <c r="D63" s="80">
        <f t="shared" si="2"/>
        <v>361.54</v>
      </c>
      <c r="E63" s="80">
        <f t="shared" si="3"/>
        <v>506.11999999999995</v>
      </c>
      <c r="F63" s="80">
        <f t="shared" si="4"/>
        <v>173032.21999999997</v>
      </c>
      <c r="G63" s="80">
        <f>SUM($D$21:D63)</f>
        <v>16065.939999999999</v>
      </c>
      <c r="H63" s="80">
        <f>SUM($E$21:E63)</f>
        <v>20375.78</v>
      </c>
      <c r="I63" s="80">
        <f t="shared" si="5"/>
        <v>1452.4599999999998</v>
      </c>
      <c r="J63" s="80">
        <f t="shared" si="6"/>
        <v>2018.1799999999998</v>
      </c>
    </row>
    <row r="64" spans="2:10" ht="11.4" x14ac:dyDescent="0.2">
      <c r="B64" s="78">
        <f t="shared" si="0"/>
        <v>43</v>
      </c>
      <c r="C64" s="79">
        <f t="shared" si="1"/>
        <v>38853.375</v>
      </c>
      <c r="D64" s="80">
        <f t="shared" si="2"/>
        <v>360.48</v>
      </c>
      <c r="E64" s="80">
        <f t="shared" si="3"/>
        <v>507.17999999999995</v>
      </c>
      <c r="F64" s="80">
        <f t="shared" si="4"/>
        <v>172525.03999999998</v>
      </c>
      <c r="G64" s="80">
        <f>SUM($D$21:D64)</f>
        <v>16426.419999999998</v>
      </c>
      <c r="H64" s="80">
        <f>SUM($E$21:E64)</f>
        <v>20882.96</v>
      </c>
      <c r="I64" s="80">
        <f t="shared" si="5"/>
        <v>1812.9399999999998</v>
      </c>
      <c r="J64" s="80">
        <f t="shared" si="6"/>
        <v>2525.3599999999997</v>
      </c>
    </row>
    <row r="65" spans="2:10" ht="11.4" x14ac:dyDescent="0.2">
      <c r="B65" s="78">
        <f t="shared" si="0"/>
        <v>44</v>
      </c>
      <c r="C65" s="79">
        <f t="shared" si="1"/>
        <v>38883.8125</v>
      </c>
      <c r="D65" s="80">
        <f t="shared" si="2"/>
        <v>359.43</v>
      </c>
      <c r="E65" s="80">
        <f t="shared" si="3"/>
        <v>508.22999999999996</v>
      </c>
      <c r="F65" s="80">
        <f t="shared" si="4"/>
        <v>172016.80999999997</v>
      </c>
      <c r="G65" s="80">
        <f>SUM($D$21:D65)</f>
        <v>16785.849999999999</v>
      </c>
      <c r="H65" s="80">
        <f>SUM($E$21:E65)</f>
        <v>21391.19</v>
      </c>
      <c r="I65" s="80">
        <f t="shared" si="5"/>
        <v>2172.37</v>
      </c>
      <c r="J65" s="80">
        <f t="shared" si="6"/>
        <v>3033.5899999999997</v>
      </c>
    </row>
    <row r="66" spans="2:10" ht="11.4" x14ac:dyDescent="0.2">
      <c r="B66" s="78">
        <f t="shared" si="0"/>
        <v>45</v>
      </c>
      <c r="C66" s="79">
        <f t="shared" si="1"/>
        <v>38914.25</v>
      </c>
      <c r="D66" s="80">
        <f t="shared" si="2"/>
        <v>358.37</v>
      </c>
      <c r="E66" s="80">
        <f t="shared" si="3"/>
        <v>509.28999999999996</v>
      </c>
      <c r="F66" s="80">
        <f t="shared" si="4"/>
        <v>171507.51999999996</v>
      </c>
      <c r="G66" s="80">
        <f>SUM($D$21:D66)</f>
        <v>17144.219999999998</v>
      </c>
      <c r="H66" s="80">
        <f>SUM($E$21:E66)</f>
        <v>21900.48</v>
      </c>
      <c r="I66" s="80">
        <f t="shared" si="5"/>
        <v>2530.7399999999998</v>
      </c>
      <c r="J66" s="80">
        <f t="shared" si="6"/>
        <v>3542.8799999999997</v>
      </c>
    </row>
    <row r="67" spans="2:10" ht="11.4" x14ac:dyDescent="0.2">
      <c r="B67" s="78">
        <f t="shared" si="0"/>
        <v>46</v>
      </c>
      <c r="C67" s="79">
        <f t="shared" si="1"/>
        <v>38944.6875</v>
      </c>
      <c r="D67" s="80">
        <f t="shared" si="2"/>
        <v>357.31</v>
      </c>
      <c r="E67" s="80">
        <f t="shared" si="3"/>
        <v>510.34999999999997</v>
      </c>
      <c r="F67" s="80">
        <f t="shared" si="4"/>
        <v>170997.16999999995</v>
      </c>
      <c r="G67" s="80">
        <f>SUM($D$21:D67)</f>
        <v>17501.53</v>
      </c>
      <c r="H67" s="80">
        <f>SUM($E$21:E67)</f>
        <v>22410.829999999998</v>
      </c>
      <c r="I67" s="80">
        <f t="shared" si="5"/>
        <v>2888.0499999999997</v>
      </c>
      <c r="J67" s="80">
        <f t="shared" si="6"/>
        <v>4053.2299999999996</v>
      </c>
    </row>
    <row r="68" spans="2:10" ht="11.4" x14ac:dyDescent="0.2">
      <c r="B68" s="78">
        <f t="shared" si="0"/>
        <v>47</v>
      </c>
      <c r="C68" s="79">
        <f t="shared" si="1"/>
        <v>38975.125</v>
      </c>
      <c r="D68" s="80">
        <f t="shared" si="2"/>
        <v>356.24</v>
      </c>
      <c r="E68" s="80">
        <f t="shared" si="3"/>
        <v>511.41999999999996</v>
      </c>
      <c r="F68" s="80">
        <f t="shared" si="4"/>
        <v>170485.74999999994</v>
      </c>
      <c r="G68" s="80">
        <f>SUM($D$21:D68)</f>
        <v>17857.77</v>
      </c>
      <c r="H68" s="80">
        <f>SUM($E$21:E68)</f>
        <v>22922.249999999996</v>
      </c>
      <c r="I68" s="80">
        <f t="shared" si="5"/>
        <v>3244.29</v>
      </c>
      <c r="J68" s="80">
        <f t="shared" si="6"/>
        <v>4564.6499999999996</v>
      </c>
    </row>
    <row r="69" spans="2:10" ht="11.4" x14ac:dyDescent="0.2">
      <c r="B69" s="78">
        <f t="shared" si="0"/>
        <v>48</v>
      </c>
      <c r="C69" s="79">
        <f t="shared" si="1"/>
        <v>39005.5625</v>
      </c>
      <c r="D69" s="80">
        <f t="shared" si="2"/>
        <v>355.18</v>
      </c>
      <c r="E69" s="80">
        <f t="shared" si="3"/>
        <v>512.48</v>
      </c>
      <c r="F69" s="80">
        <f t="shared" si="4"/>
        <v>169973.26999999993</v>
      </c>
      <c r="G69" s="80">
        <f>SUM($D$21:D69)</f>
        <v>18212.95</v>
      </c>
      <c r="H69" s="80">
        <f>SUM($E$21:E69)</f>
        <v>23434.729999999996</v>
      </c>
      <c r="I69" s="80">
        <f t="shared" si="5"/>
        <v>3599.47</v>
      </c>
      <c r="J69" s="80">
        <f t="shared" si="6"/>
        <v>5077.1299999999992</v>
      </c>
    </row>
    <row r="70" spans="2:10" ht="11.4" x14ac:dyDescent="0.2">
      <c r="B70" s="78">
        <f t="shared" si="0"/>
        <v>49</v>
      </c>
      <c r="C70" s="79">
        <f t="shared" si="1"/>
        <v>39036</v>
      </c>
      <c r="D70" s="80">
        <f t="shared" si="2"/>
        <v>354.11</v>
      </c>
      <c r="E70" s="80">
        <f t="shared" si="3"/>
        <v>513.54999999999995</v>
      </c>
      <c r="F70" s="80">
        <f t="shared" si="4"/>
        <v>169459.71999999994</v>
      </c>
      <c r="G70" s="80">
        <f>SUM($D$21:D70)</f>
        <v>18567.060000000001</v>
      </c>
      <c r="H70" s="80">
        <f>SUM($E$21:E70)</f>
        <v>23948.279999999995</v>
      </c>
      <c r="I70" s="80">
        <f t="shared" si="5"/>
        <v>3953.58</v>
      </c>
      <c r="J70" s="80">
        <f t="shared" si="6"/>
        <v>5590.6799999999994</v>
      </c>
    </row>
    <row r="71" spans="2:10" ht="11.4" x14ac:dyDescent="0.2">
      <c r="B71" s="78">
        <f t="shared" si="0"/>
        <v>50</v>
      </c>
      <c r="C71" s="79">
        <f t="shared" si="1"/>
        <v>39066.4375</v>
      </c>
      <c r="D71" s="80">
        <f t="shared" si="2"/>
        <v>353.04</v>
      </c>
      <c r="E71" s="80">
        <f t="shared" si="3"/>
        <v>514.61999999999989</v>
      </c>
      <c r="F71" s="80">
        <f t="shared" si="4"/>
        <v>168945.09999999995</v>
      </c>
      <c r="G71" s="80">
        <f>SUM($D$21:D71)</f>
        <v>18920.100000000002</v>
      </c>
      <c r="H71" s="80">
        <f>SUM($E$21:E71)</f>
        <v>24462.899999999994</v>
      </c>
      <c r="I71" s="80">
        <f t="shared" si="5"/>
        <v>4306.62</v>
      </c>
      <c r="J71" s="80">
        <f t="shared" si="6"/>
        <v>6105.2999999999993</v>
      </c>
    </row>
    <row r="72" spans="2:10" ht="11.4" x14ac:dyDescent="0.2">
      <c r="B72" s="78">
        <f t="shared" si="0"/>
        <v>51</v>
      </c>
      <c r="C72" s="79">
        <f t="shared" si="1"/>
        <v>39096.875</v>
      </c>
      <c r="D72" s="80">
        <f t="shared" si="2"/>
        <v>351.97</v>
      </c>
      <c r="E72" s="80">
        <f t="shared" si="3"/>
        <v>515.68999999999994</v>
      </c>
      <c r="F72" s="80">
        <f t="shared" si="4"/>
        <v>168429.40999999995</v>
      </c>
      <c r="G72" s="80">
        <f>SUM($D$21:D72)</f>
        <v>19272.070000000003</v>
      </c>
      <c r="H72" s="80">
        <f>SUM($E$21:E72)</f>
        <v>24978.589999999993</v>
      </c>
      <c r="I72" s="80">
        <f t="shared" si="5"/>
        <v>351.97</v>
      </c>
      <c r="J72" s="80">
        <f t="shared" si="6"/>
        <v>515.68999999999994</v>
      </c>
    </row>
    <row r="73" spans="2:10" ht="11.4" x14ac:dyDescent="0.2">
      <c r="B73" s="78">
        <f t="shared" si="0"/>
        <v>52</v>
      </c>
      <c r="C73" s="79">
        <f t="shared" si="1"/>
        <v>39127.3125</v>
      </c>
      <c r="D73" s="80">
        <f t="shared" si="2"/>
        <v>350.89</v>
      </c>
      <c r="E73" s="80">
        <f t="shared" si="3"/>
        <v>516.77</v>
      </c>
      <c r="F73" s="80">
        <f t="shared" si="4"/>
        <v>167912.63999999996</v>
      </c>
      <c r="G73" s="80">
        <f>SUM($D$21:D73)</f>
        <v>19622.960000000003</v>
      </c>
      <c r="H73" s="80">
        <f>SUM($E$21:E73)</f>
        <v>25495.359999999993</v>
      </c>
      <c r="I73" s="80">
        <f t="shared" si="5"/>
        <v>702.86</v>
      </c>
      <c r="J73" s="80">
        <f t="shared" si="6"/>
        <v>1032.46</v>
      </c>
    </row>
    <row r="74" spans="2:10" ht="11.4" x14ac:dyDescent="0.2">
      <c r="B74" s="78">
        <f t="shared" si="0"/>
        <v>53</v>
      </c>
      <c r="C74" s="79">
        <f t="shared" si="1"/>
        <v>39157.75</v>
      </c>
      <c r="D74" s="80">
        <f t="shared" si="2"/>
        <v>349.82</v>
      </c>
      <c r="E74" s="80">
        <f t="shared" si="3"/>
        <v>517.83999999999992</v>
      </c>
      <c r="F74" s="80">
        <f t="shared" si="4"/>
        <v>167394.79999999996</v>
      </c>
      <c r="G74" s="80">
        <f>SUM($D$21:D74)</f>
        <v>19972.780000000002</v>
      </c>
      <c r="H74" s="80">
        <f>SUM($E$21:E74)</f>
        <v>26013.199999999993</v>
      </c>
      <c r="I74" s="80">
        <f t="shared" si="5"/>
        <v>1052.68</v>
      </c>
      <c r="J74" s="80">
        <f t="shared" si="6"/>
        <v>1550.3</v>
      </c>
    </row>
    <row r="75" spans="2:10" ht="11.4" x14ac:dyDescent="0.2">
      <c r="B75" s="78">
        <f t="shared" si="0"/>
        <v>54</v>
      </c>
      <c r="C75" s="79">
        <f t="shared" si="1"/>
        <v>39188.1875</v>
      </c>
      <c r="D75" s="80">
        <f t="shared" si="2"/>
        <v>348.74</v>
      </c>
      <c r="E75" s="80">
        <f t="shared" si="3"/>
        <v>518.91999999999996</v>
      </c>
      <c r="F75" s="80">
        <f t="shared" si="4"/>
        <v>166875.87999999995</v>
      </c>
      <c r="G75" s="80">
        <f>SUM($D$21:D75)</f>
        <v>20321.520000000004</v>
      </c>
      <c r="H75" s="80">
        <f>SUM($E$21:E75)</f>
        <v>26532.119999999992</v>
      </c>
      <c r="I75" s="80">
        <f t="shared" si="5"/>
        <v>1401.42</v>
      </c>
      <c r="J75" s="80">
        <f t="shared" si="6"/>
        <v>2069.2199999999998</v>
      </c>
    </row>
    <row r="76" spans="2:10" ht="11.4" x14ac:dyDescent="0.2">
      <c r="B76" s="78">
        <f t="shared" si="0"/>
        <v>55</v>
      </c>
      <c r="C76" s="79">
        <f t="shared" si="1"/>
        <v>39218.625</v>
      </c>
      <c r="D76" s="80">
        <f t="shared" si="2"/>
        <v>347.66</v>
      </c>
      <c r="E76" s="80">
        <f t="shared" si="3"/>
        <v>520</v>
      </c>
      <c r="F76" s="80">
        <f t="shared" si="4"/>
        <v>166355.87999999995</v>
      </c>
      <c r="G76" s="80">
        <f>SUM($D$21:D76)</f>
        <v>20669.180000000004</v>
      </c>
      <c r="H76" s="80">
        <f>SUM($E$21:E76)</f>
        <v>27052.119999999992</v>
      </c>
      <c r="I76" s="80">
        <f t="shared" si="5"/>
        <v>1749.0800000000002</v>
      </c>
      <c r="J76" s="80">
        <f t="shared" si="6"/>
        <v>2589.2199999999998</v>
      </c>
    </row>
    <row r="77" spans="2:10" ht="11.4" x14ac:dyDescent="0.2">
      <c r="B77" s="78">
        <f t="shared" si="0"/>
        <v>56</v>
      </c>
      <c r="C77" s="79">
        <f t="shared" si="1"/>
        <v>39249.0625</v>
      </c>
      <c r="D77" s="80">
        <f t="shared" si="2"/>
        <v>346.57</v>
      </c>
      <c r="E77" s="80">
        <f t="shared" si="3"/>
        <v>521.08999999999992</v>
      </c>
      <c r="F77" s="80">
        <f t="shared" si="4"/>
        <v>165834.78999999995</v>
      </c>
      <c r="G77" s="80">
        <f>SUM($D$21:D77)</f>
        <v>21015.750000000004</v>
      </c>
      <c r="H77" s="80">
        <f>SUM($E$21:E77)</f>
        <v>27573.209999999992</v>
      </c>
      <c r="I77" s="80">
        <f t="shared" si="5"/>
        <v>2095.65</v>
      </c>
      <c r="J77" s="80">
        <f t="shared" si="6"/>
        <v>3110.3099999999995</v>
      </c>
    </row>
    <row r="78" spans="2:10" ht="11.4" x14ac:dyDescent="0.2">
      <c r="B78" s="78">
        <f t="shared" si="0"/>
        <v>57</v>
      </c>
      <c r="C78" s="79">
        <f t="shared" si="1"/>
        <v>39279.5</v>
      </c>
      <c r="D78" s="80">
        <f t="shared" si="2"/>
        <v>345.49</v>
      </c>
      <c r="E78" s="80">
        <f t="shared" si="3"/>
        <v>522.16999999999996</v>
      </c>
      <c r="F78" s="80">
        <f t="shared" si="4"/>
        <v>165312.61999999994</v>
      </c>
      <c r="G78" s="80">
        <f>SUM($D$21:D78)</f>
        <v>21361.240000000005</v>
      </c>
      <c r="H78" s="80">
        <f>SUM($E$21:E78)</f>
        <v>28095.37999999999</v>
      </c>
      <c r="I78" s="80">
        <f t="shared" si="5"/>
        <v>2441.1400000000003</v>
      </c>
      <c r="J78" s="80">
        <f t="shared" si="6"/>
        <v>3632.4799999999996</v>
      </c>
    </row>
    <row r="79" spans="2:10" ht="11.4" x14ac:dyDescent="0.2">
      <c r="B79" s="78">
        <f t="shared" si="0"/>
        <v>58</v>
      </c>
      <c r="C79" s="79">
        <f t="shared" si="1"/>
        <v>39309.9375</v>
      </c>
      <c r="D79" s="80">
        <f t="shared" si="2"/>
        <v>344.4</v>
      </c>
      <c r="E79" s="80">
        <f t="shared" si="3"/>
        <v>523.26</v>
      </c>
      <c r="F79" s="80">
        <f t="shared" si="4"/>
        <v>164789.35999999993</v>
      </c>
      <c r="G79" s="80">
        <f>SUM($D$21:D79)</f>
        <v>21705.640000000007</v>
      </c>
      <c r="H79" s="80">
        <f>SUM($E$21:E79)</f>
        <v>28618.639999999989</v>
      </c>
      <c r="I79" s="80">
        <f t="shared" si="5"/>
        <v>2785.5400000000004</v>
      </c>
      <c r="J79" s="80">
        <f t="shared" si="6"/>
        <v>4155.74</v>
      </c>
    </row>
    <row r="80" spans="2:10" ht="11.4" x14ac:dyDescent="0.2">
      <c r="B80" s="78">
        <f t="shared" si="0"/>
        <v>59</v>
      </c>
      <c r="C80" s="79">
        <f t="shared" si="1"/>
        <v>39340.375</v>
      </c>
      <c r="D80" s="80">
        <f t="shared" si="2"/>
        <v>343.31</v>
      </c>
      <c r="E80" s="80">
        <f t="shared" si="3"/>
        <v>524.34999999999991</v>
      </c>
      <c r="F80" s="80">
        <f t="shared" si="4"/>
        <v>164265.00999999992</v>
      </c>
      <c r="G80" s="80">
        <f>SUM($D$21:D80)</f>
        <v>22048.950000000008</v>
      </c>
      <c r="H80" s="80">
        <f>SUM($E$21:E80)</f>
        <v>29142.989999999987</v>
      </c>
      <c r="I80" s="80">
        <f t="shared" si="5"/>
        <v>3128.8500000000004</v>
      </c>
      <c r="J80" s="80">
        <f t="shared" si="6"/>
        <v>4680.09</v>
      </c>
    </row>
    <row r="81" spans="2:10" ht="11.4" x14ac:dyDescent="0.2">
      <c r="B81" s="78">
        <f t="shared" si="0"/>
        <v>60</v>
      </c>
      <c r="C81" s="79">
        <f t="shared" si="1"/>
        <v>39370.8125</v>
      </c>
      <c r="D81" s="80">
        <f t="shared" si="2"/>
        <v>342.22</v>
      </c>
      <c r="E81" s="80">
        <f t="shared" si="3"/>
        <v>525.43999999999994</v>
      </c>
      <c r="F81" s="80">
        <f t="shared" si="4"/>
        <v>163739.56999999992</v>
      </c>
      <c r="G81" s="80">
        <f>SUM($D$21:D81)</f>
        <v>22391.170000000009</v>
      </c>
      <c r="H81" s="80">
        <f>SUM($E$21:E81)</f>
        <v>29668.429999999986</v>
      </c>
      <c r="I81" s="80">
        <f t="shared" si="5"/>
        <v>3471.0700000000006</v>
      </c>
      <c r="J81" s="80">
        <f t="shared" si="6"/>
        <v>5205.53</v>
      </c>
    </row>
    <row r="82" spans="2:10" ht="11.4" x14ac:dyDescent="0.2">
      <c r="B82" s="78">
        <f t="shared" si="0"/>
        <v>61</v>
      </c>
      <c r="C82" s="79">
        <f t="shared" si="1"/>
        <v>39401.25</v>
      </c>
      <c r="D82" s="80">
        <f t="shared" si="2"/>
        <v>341.12</v>
      </c>
      <c r="E82" s="80">
        <f t="shared" si="3"/>
        <v>526.54</v>
      </c>
      <c r="F82" s="80">
        <f t="shared" si="4"/>
        <v>163213.02999999991</v>
      </c>
      <c r="G82" s="80">
        <f>SUM($D$21:D82)</f>
        <v>22732.290000000008</v>
      </c>
      <c r="H82" s="80">
        <f>SUM($E$21:E82)</f>
        <v>30194.969999999987</v>
      </c>
      <c r="I82" s="80">
        <f t="shared" si="5"/>
        <v>3812.1900000000005</v>
      </c>
      <c r="J82" s="80">
        <f t="shared" si="6"/>
        <v>5732.07</v>
      </c>
    </row>
    <row r="83" spans="2:10" ht="11.4" x14ac:dyDescent="0.2">
      <c r="B83" s="78">
        <f t="shared" si="0"/>
        <v>62</v>
      </c>
      <c r="C83" s="79">
        <f t="shared" si="1"/>
        <v>39431.6875</v>
      </c>
      <c r="D83" s="80">
        <f t="shared" si="2"/>
        <v>340.03</v>
      </c>
      <c r="E83" s="80">
        <f t="shared" si="3"/>
        <v>527.63</v>
      </c>
      <c r="F83" s="80">
        <f t="shared" si="4"/>
        <v>162685.39999999991</v>
      </c>
      <c r="G83" s="80">
        <f>SUM($D$21:D83)</f>
        <v>23072.320000000007</v>
      </c>
      <c r="H83" s="80">
        <f>SUM($E$21:E83)</f>
        <v>30722.599999999988</v>
      </c>
      <c r="I83" s="80">
        <f t="shared" si="5"/>
        <v>4152.22</v>
      </c>
      <c r="J83" s="80">
        <f t="shared" si="6"/>
        <v>6259.7</v>
      </c>
    </row>
    <row r="84" spans="2:10" ht="11.4" x14ac:dyDescent="0.2">
      <c r="B84" s="78">
        <f t="shared" si="0"/>
        <v>63</v>
      </c>
      <c r="C84" s="79">
        <f t="shared" si="1"/>
        <v>39462.125</v>
      </c>
      <c r="D84" s="80">
        <f t="shared" si="2"/>
        <v>338.93</v>
      </c>
      <c r="E84" s="80">
        <f t="shared" si="3"/>
        <v>528.73</v>
      </c>
      <c r="F84" s="80">
        <f t="shared" si="4"/>
        <v>162156.6699999999</v>
      </c>
      <c r="G84" s="80">
        <f>SUM($D$21:D84)</f>
        <v>23411.250000000007</v>
      </c>
      <c r="H84" s="80">
        <f>SUM($E$21:E84)</f>
        <v>31251.329999999987</v>
      </c>
      <c r="I84" s="80">
        <f t="shared" si="5"/>
        <v>338.93</v>
      </c>
      <c r="J84" s="80">
        <f t="shared" si="6"/>
        <v>528.73</v>
      </c>
    </row>
    <row r="85" spans="2:10" ht="11.4" x14ac:dyDescent="0.2">
      <c r="B85" s="78">
        <f t="shared" si="0"/>
        <v>64</v>
      </c>
      <c r="C85" s="79">
        <f t="shared" si="1"/>
        <v>39492.5625</v>
      </c>
      <c r="D85" s="80">
        <f t="shared" si="2"/>
        <v>337.83</v>
      </c>
      <c r="E85" s="80">
        <f t="shared" si="3"/>
        <v>529.82999999999993</v>
      </c>
      <c r="F85" s="80">
        <f t="shared" si="4"/>
        <v>161626.83999999991</v>
      </c>
      <c r="G85" s="80">
        <f>SUM($D$21:D85)</f>
        <v>23749.080000000009</v>
      </c>
      <c r="H85" s="80">
        <f>SUM($E$21:E85)</f>
        <v>31781.159999999989</v>
      </c>
      <c r="I85" s="80">
        <f t="shared" si="5"/>
        <v>676.76</v>
      </c>
      <c r="J85" s="80">
        <f t="shared" si="6"/>
        <v>1058.56</v>
      </c>
    </row>
    <row r="86" spans="2:10" ht="11.4" x14ac:dyDescent="0.2">
      <c r="B86" s="78">
        <f t="shared" si="0"/>
        <v>65</v>
      </c>
      <c r="C86" s="79">
        <f t="shared" si="1"/>
        <v>39523</v>
      </c>
      <c r="D86" s="80">
        <f t="shared" si="2"/>
        <v>336.72</v>
      </c>
      <c r="E86" s="80">
        <f t="shared" si="3"/>
        <v>530.93999999999994</v>
      </c>
      <c r="F86" s="80">
        <f t="shared" si="4"/>
        <v>161095.89999999991</v>
      </c>
      <c r="G86" s="80">
        <f>SUM($D$21:D86)</f>
        <v>24085.80000000001</v>
      </c>
      <c r="H86" s="80">
        <f>SUM($E$21:E86)</f>
        <v>32312.099999999988</v>
      </c>
      <c r="I86" s="80">
        <f t="shared" si="5"/>
        <v>1013.48</v>
      </c>
      <c r="J86" s="80">
        <f t="shared" si="6"/>
        <v>1589.5</v>
      </c>
    </row>
    <row r="87" spans="2:10" ht="11.4" x14ac:dyDescent="0.2">
      <c r="B87" s="78">
        <f t="shared" ref="B87:B150" si="7">B86+1</f>
        <v>66</v>
      </c>
      <c r="C87" s="79">
        <f t="shared" ref="C87:C150" si="8">C86+365.25/12</f>
        <v>39553.4375</v>
      </c>
      <c r="D87" s="80">
        <f t="shared" ref="D87:D150" si="9">ROUND(F86*$F$17/1200,2)</f>
        <v>335.62</v>
      </c>
      <c r="E87" s="80">
        <f t="shared" ref="E87:E150" si="10">IF(B87&gt;=$F$18,F86,$I$15-D87)</f>
        <v>532.04</v>
      </c>
      <c r="F87" s="80">
        <f t="shared" ref="F87:F150" si="11">MAX(0,F86-E87)</f>
        <v>160563.8599999999</v>
      </c>
      <c r="G87" s="80">
        <f>SUM($D$21:D87)</f>
        <v>24421.420000000009</v>
      </c>
      <c r="H87" s="80">
        <f>SUM($E$21:E87)</f>
        <v>32844.139999999985</v>
      </c>
      <c r="I87" s="80">
        <f t="shared" ref="I87:I150" si="12">IF(YEAR($C86)=YEAR($C87),I86+D87,D87)</f>
        <v>1349.1</v>
      </c>
      <c r="J87" s="80">
        <f t="shared" ref="J87:J150" si="13">IF(YEAR($C86)=YEAR($C87),J86+E87,E87)</f>
        <v>2121.54</v>
      </c>
    </row>
    <row r="88" spans="2:10" ht="11.4" x14ac:dyDescent="0.2">
      <c r="B88" s="78">
        <f t="shared" si="7"/>
        <v>67</v>
      </c>
      <c r="C88" s="79">
        <f t="shared" si="8"/>
        <v>39583.875</v>
      </c>
      <c r="D88" s="80">
        <f t="shared" si="9"/>
        <v>334.51</v>
      </c>
      <c r="E88" s="80">
        <f t="shared" si="10"/>
        <v>533.15</v>
      </c>
      <c r="F88" s="80">
        <f t="shared" si="11"/>
        <v>160030.7099999999</v>
      </c>
      <c r="G88" s="80">
        <f>SUM($D$21:D88)</f>
        <v>24755.930000000008</v>
      </c>
      <c r="H88" s="80">
        <f>SUM($E$21:E88)</f>
        <v>33377.289999999986</v>
      </c>
      <c r="I88" s="80">
        <f t="shared" si="12"/>
        <v>1683.61</v>
      </c>
      <c r="J88" s="80">
        <f t="shared" si="13"/>
        <v>2654.69</v>
      </c>
    </row>
    <row r="89" spans="2:10" ht="11.4" x14ac:dyDescent="0.2">
      <c r="B89" s="78">
        <f t="shared" si="7"/>
        <v>68</v>
      </c>
      <c r="C89" s="79">
        <f t="shared" si="8"/>
        <v>39614.3125</v>
      </c>
      <c r="D89" s="80">
        <f t="shared" si="9"/>
        <v>333.4</v>
      </c>
      <c r="E89" s="80">
        <f t="shared" si="10"/>
        <v>534.26</v>
      </c>
      <c r="F89" s="80">
        <f t="shared" si="11"/>
        <v>159496.4499999999</v>
      </c>
      <c r="G89" s="80">
        <f>SUM($D$21:D89)</f>
        <v>25089.330000000009</v>
      </c>
      <c r="H89" s="80">
        <f>SUM($E$21:E89)</f>
        <v>33911.549999999988</v>
      </c>
      <c r="I89" s="80">
        <f t="shared" si="12"/>
        <v>2017.0099999999998</v>
      </c>
      <c r="J89" s="80">
        <f t="shared" si="13"/>
        <v>3188.95</v>
      </c>
    </row>
    <row r="90" spans="2:10" ht="11.4" x14ac:dyDescent="0.2">
      <c r="B90" s="78">
        <f t="shared" si="7"/>
        <v>69</v>
      </c>
      <c r="C90" s="79">
        <f t="shared" si="8"/>
        <v>39644.75</v>
      </c>
      <c r="D90" s="80">
        <f t="shared" si="9"/>
        <v>332.28</v>
      </c>
      <c r="E90" s="80">
        <f t="shared" si="10"/>
        <v>535.38</v>
      </c>
      <c r="F90" s="80">
        <f t="shared" si="11"/>
        <v>158961.06999999989</v>
      </c>
      <c r="G90" s="80">
        <f>SUM($D$21:D90)</f>
        <v>25421.610000000008</v>
      </c>
      <c r="H90" s="80">
        <f>SUM($E$21:E90)</f>
        <v>34446.929999999986</v>
      </c>
      <c r="I90" s="80">
        <f t="shared" si="12"/>
        <v>2349.29</v>
      </c>
      <c r="J90" s="80">
        <f t="shared" si="13"/>
        <v>3724.33</v>
      </c>
    </row>
    <row r="91" spans="2:10" ht="11.4" x14ac:dyDescent="0.2">
      <c r="B91" s="78">
        <f t="shared" si="7"/>
        <v>70</v>
      </c>
      <c r="C91" s="79">
        <f t="shared" si="8"/>
        <v>39675.1875</v>
      </c>
      <c r="D91" s="80">
        <f t="shared" si="9"/>
        <v>331.17</v>
      </c>
      <c r="E91" s="80">
        <f t="shared" si="10"/>
        <v>536.49</v>
      </c>
      <c r="F91" s="80">
        <f t="shared" si="11"/>
        <v>158424.5799999999</v>
      </c>
      <c r="G91" s="80">
        <f>SUM($D$21:D91)</f>
        <v>25752.780000000006</v>
      </c>
      <c r="H91" s="80">
        <f>SUM($E$21:E91)</f>
        <v>34983.419999999984</v>
      </c>
      <c r="I91" s="80">
        <f t="shared" si="12"/>
        <v>2680.46</v>
      </c>
      <c r="J91" s="80">
        <f t="shared" si="13"/>
        <v>4260.82</v>
      </c>
    </row>
    <row r="92" spans="2:10" ht="11.4" x14ac:dyDescent="0.2">
      <c r="B92" s="78">
        <f t="shared" si="7"/>
        <v>71</v>
      </c>
      <c r="C92" s="79">
        <f t="shared" si="8"/>
        <v>39705.625</v>
      </c>
      <c r="D92" s="80">
        <f t="shared" si="9"/>
        <v>330.05</v>
      </c>
      <c r="E92" s="80">
        <f t="shared" si="10"/>
        <v>537.6099999999999</v>
      </c>
      <c r="F92" s="80">
        <f t="shared" si="11"/>
        <v>157886.96999999991</v>
      </c>
      <c r="G92" s="80">
        <f>SUM($D$21:D92)</f>
        <v>26082.830000000005</v>
      </c>
      <c r="H92" s="80">
        <f>SUM($E$21:E92)</f>
        <v>35521.029999999984</v>
      </c>
      <c r="I92" s="80">
        <f t="shared" si="12"/>
        <v>3010.51</v>
      </c>
      <c r="J92" s="80">
        <f t="shared" si="13"/>
        <v>4798.4299999999994</v>
      </c>
    </row>
    <row r="93" spans="2:10" ht="11.4" x14ac:dyDescent="0.2">
      <c r="B93" s="78">
        <f t="shared" si="7"/>
        <v>72</v>
      </c>
      <c r="C93" s="79">
        <f t="shared" si="8"/>
        <v>39736.0625</v>
      </c>
      <c r="D93" s="80">
        <f t="shared" si="9"/>
        <v>328.93</v>
      </c>
      <c r="E93" s="80">
        <f t="shared" si="10"/>
        <v>538.73</v>
      </c>
      <c r="F93" s="80">
        <f t="shared" si="11"/>
        <v>157348.2399999999</v>
      </c>
      <c r="G93" s="80">
        <f>SUM($D$21:D93)</f>
        <v>26411.760000000006</v>
      </c>
      <c r="H93" s="80">
        <f>SUM($E$21:E93)</f>
        <v>36059.759999999987</v>
      </c>
      <c r="I93" s="80">
        <f t="shared" si="12"/>
        <v>3339.44</v>
      </c>
      <c r="J93" s="80">
        <f t="shared" si="13"/>
        <v>5337.16</v>
      </c>
    </row>
    <row r="94" spans="2:10" ht="11.4" x14ac:dyDescent="0.2">
      <c r="B94" s="78">
        <f t="shared" si="7"/>
        <v>73</v>
      </c>
      <c r="C94" s="79">
        <f t="shared" si="8"/>
        <v>39766.5</v>
      </c>
      <c r="D94" s="80">
        <f t="shared" si="9"/>
        <v>327.81</v>
      </c>
      <c r="E94" s="80">
        <f t="shared" si="10"/>
        <v>539.84999999999991</v>
      </c>
      <c r="F94" s="80">
        <f t="shared" si="11"/>
        <v>156808.3899999999</v>
      </c>
      <c r="G94" s="80">
        <f>SUM($D$21:D94)</f>
        <v>26739.570000000007</v>
      </c>
      <c r="H94" s="80">
        <f>SUM($E$21:E94)</f>
        <v>36599.609999999986</v>
      </c>
      <c r="I94" s="80">
        <f t="shared" si="12"/>
        <v>3667.25</v>
      </c>
      <c r="J94" s="80">
        <f t="shared" si="13"/>
        <v>5877.01</v>
      </c>
    </row>
    <row r="95" spans="2:10" ht="11.4" x14ac:dyDescent="0.2">
      <c r="B95" s="78">
        <f t="shared" si="7"/>
        <v>74</v>
      </c>
      <c r="C95" s="79">
        <f t="shared" si="8"/>
        <v>39796.9375</v>
      </c>
      <c r="D95" s="80">
        <f t="shared" si="9"/>
        <v>326.68</v>
      </c>
      <c r="E95" s="80">
        <f t="shared" si="10"/>
        <v>540.98</v>
      </c>
      <c r="F95" s="80">
        <f t="shared" si="11"/>
        <v>156267.40999999989</v>
      </c>
      <c r="G95" s="80">
        <f>SUM($D$21:D95)</f>
        <v>27066.250000000007</v>
      </c>
      <c r="H95" s="80">
        <f>SUM($E$21:E95)</f>
        <v>37140.589999999989</v>
      </c>
      <c r="I95" s="80">
        <f t="shared" si="12"/>
        <v>3993.93</v>
      </c>
      <c r="J95" s="80">
        <f t="shared" si="13"/>
        <v>6417.99</v>
      </c>
    </row>
    <row r="96" spans="2:10" ht="11.4" x14ac:dyDescent="0.2">
      <c r="B96" s="78">
        <f t="shared" si="7"/>
        <v>75</v>
      </c>
      <c r="C96" s="79">
        <f t="shared" si="8"/>
        <v>39827.375</v>
      </c>
      <c r="D96" s="80">
        <f t="shared" si="9"/>
        <v>325.56</v>
      </c>
      <c r="E96" s="80">
        <f t="shared" si="10"/>
        <v>542.09999999999991</v>
      </c>
      <c r="F96" s="80">
        <f t="shared" si="11"/>
        <v>155725.30999999988</v>
      </c>
      <c r="G96" s="80">
        <f>SUM($D$21:D96)</f>
        <v>27391.810000000009</v>
      </c>
      <c r="H96" s="80">
        <f>SUM($E$21:E96)</f>
        <v>37682.689999999988</v>
      </c>
      <c r="I96" s="80">
        <f t="shared" si="12"/>
        <v>325.56</v>
      </c>
      <c r="J96" s="80">
        <f t="shared" si="13"/>
        <v>542.09999999999991</v>
      </c>
    </row>
    <row r="97" spans="2:10" ht="11.4" x14ac:dyDescent="0.2">
      <c r="B97" s="78">
        <f t="shared" si="7"/>
        <v>76</v>
      </c>
      <c r="C97" s="79">
        <f t="shared" si="8"/>
        <v>39857.8125</v>
      </c>
      <c r="D97" s="80">
        <f t="shared" si="9"/>
        <v>324.43</v>
      </c>
      <c r="E97" s="80">
        <f t="shared" si="10"/>
        <v>543.23</v>
      </c>
      <c r="F97" s="80">
        <f t="shared" si="11"/>
        <v>155182.07999999987</v>
      </c>
      <c r="G97" s="80">
        <f>SUM($D$21:D97)</f>
        <v>27716.240000000009</v>
      </c>
      <c r="H97" s="80">
        <f>SUM($E$21:E97)</f>
        <v>38225.919999999991</v>
      </c>
      <c r="I97" s="80">
        <f t="shared" si="12"/>
        <v>649.99</v>
      </c>
      <c r="J97" s="80">
        <f t="shared" si="13"/>
        <v>1085.33</v>
      </c>
    </row>
    <row r="98" spans="2:10" ht="11.4" x14ac:dyDescent="0.2">
      <c r="B98" s="78">
        <f t="shared" si="7"/>
        <v>77</v>
      </c>
      <c r="C98" s="79">
        <f t="shared" si="8"/>
        <v>39888.25</v>
      </c>
      <c r="D98" s="80">
        <f t="shared" si="9"/>
        <v>323.3</v>
      </c>
      <c r="E98" s="80">
        <f t="shared" si="10"/>
        <v>544.3599999999999</v>
      </c>
      <c r="F98" s="80">
        <f t="shared" si="11"/>
        <v>154637.71999999988</v>
      </c>
      <c r="G98" s="80">
        <f>SUM($D$21:D98)</f>
        <v>28039.540000000008</v>
      </c>
      <c r="H98" s="80">
        <f>SUM($E$21:E98)</f>
        <v>38770.279999999992</v>
      </c>
      <c r="I98" s="80">
        <f t="shared" si="12"/>
        <v>973.29</v>
      </c>
      <c r="J98" s="80">
        <f t="shared" si="13"/>
        <v>1629.6899999999998</v>
      </c>
    </row>
    <row r="99" spans="2:10" ht="11.4" x14ac:dyDescent="0.2">
      <c r="B99" s="78">
        <f t="shared" si="7"/>
        <v>78</v>
      </c>
      <c r="C99" s="79">
        <f t="shared" si="8"/>
        <v>39918.6875</v>
      </c>
      <c r="D99" s="80">
        <f t="shared" si="9"/>
        <v>322.16000000000003</v>
      </c>
      <c r="E99" s="80">
        <f t="shared" si="10"/>
        <v>545.5</v>
      </c>
      <c r="F99" s="80">
        <f t="shared" si="11"/>
        <v>154092.21999999988</v>
      </c>
      <c r="G99" s="80">
        <f>SUM($D$21:D99)</f>
        <v>28361.700000000008</v>
      </c>
      <c r="H99" s="80">
        <f>SUM($E$21:E99)</f>
        <v>39315.779999999992</v>
      </c>
      <c r="I99" s="80">
        <f t="shared" si="12"/>
        <v>1295.45</v>
      </c>
      <c r="J99" s="80">
        <f t="shared" si="13"/>
        <v>2175.1899999999996</v>
      </c>
    </row>
    <row r="100" spans="2:10" ht="11.4" x14ac:dyDescent="0.2">
      <c r="B100" s="78">
        <f t="shared" si="7"/>
        <v>79</v>
      </c>
      <c r="C100" s="79">
        <f t="shared" si="8"/>
        <v>39949.125</v>
      </c>
      <c r="D100" s="80">
        <f t="shared" si="9"/>
        <v>321.02999999999997</v>
      </c>
      <c r="E100" s="80">
        <f t="shared" si="10"/>
        <v>546.63</v>
      </c>
      <c r="F100" s="80">
        <f t="shared" si="11"/>
        <v>153545.58999999988</v>
      </c>
      <c r="G100" s="80">
        <f>SUM($D$21:D100)</f>
        <v>28682.730000000007</v>
      </c>
      <c r="H100" s="80">
        <f>SUM($E$21:E100)</f>
        <v>39862.409999999989</v>
      </c>
      <c r="I100" s="80">
        <f t="shared" si="12"/>
        <v>1616.48</v>
      </c>
      <c r="J100" s="80">
        <f t="shared" si="13"/>
        <v>2721.8199999999997</v>
      </c>
    </row>
    <row r="101" spans="2:10" ht="11.4" x14ac:dyDescent="0.2">
      <c r="B101" s="78">
        <f t="shared" si="7"/>
        <v>80</v>
      </c>
      <c r="C101" s="79">
        <f t="shared" si="8"/>
        <v>39979.5625</v>
      </c>
      <c r="D101" s="80">
        <f t="shared" si="9"/>
        <v>319.89</v>
      </c>
      <c r="E101" s="80">
        <f t="shared" si="10"/>
        <v>547.77</v>
      </c>
      <c r="F101" s="80">
        <f t="shared" si="11"/>
        <v>152997.81999999989</v>
      </c>
      <c r="G101" s="80">
        <f>SUM($D$21:D101)</f>
        <v>29002.620000000006</v>
      </c>
      <c r="H101" s="80">
        <f>SUM($E$21:E101)</f>
        <v>40410.179999999986</v>
      </c>
      <c r="I101" s="80">
        <f t="shared" si="12"/>
        <v>1936.37</v>
      </c>
      <c r="J101" s="80">
        <f t="shared" si="13"/>
        <v>3269.5899999999997</v>
      </c>
    </row>
    <row r="102" spans="2:10" ht="11.4" x14ac:dyDescent="0.2">
      <c r="B102" s="78">
        <f t="shared" si="7"/>
        <v>81</v>
      </c>
      <c r="C102" s="79">
        <f t="shared" si="8"/>
        <v>40010</v>
      </c>
      <c r="D102" s="80">
        <f t="shared" si="9"/>
        <v>318.75</v>
      </c>
      <c r="E102" s="80">
        <f t="shared" si="10"/>
        <v>548.91</v>
      </c>
      <c r="F102" s="80">
        <f t="shared" si="11"/>
        <v>152448.90999999989</v>
      </c>
      <c r="G102" s="80">
        <f>SUM($D$21:D102)</f>
        <v>29321.370000000006</v>
      </c>
      <c r="H102" s="80">
        <f>SUM($E$21:E102)</f>
        <v>40959.089999999989</v>
      </c>
      <c r="I102" s="80">
        <f t="shared" si="12"/>
        <v>2255.12</v>
      </c>
      <c r="J102" s="80">
        <f t="shared" si="13"/>
        <v>3818.4999999999995</v>
      </c>
    </row>
    <row r="103" spans="2:10" ht="11.4" x14ac:dyDescent="0.2">
      <c r="B103" s="78">
        <f t="shared" si="7"/>
        <v>82</v>
      </c>
      <c r="C103" s="79">
        <f t="shared" si="8"/>
        <v>40040.4375</v>
      </c>
      <c r="D103" s="80">
        <f t="shared" si="9"/>
        <v>317.60000000000002</v>
      </c>
      <c r="E103" s="80">
        <f t="shared" si="10"/>
        <v>550.05999999999995</v>
      </c>
      <c r="F103" s="80">
        <f t="shared" si="11"/>
        <v>151898.84999999989</v>
      </c>
      <c r="G103" s="80">
        <f>SUM($D$21:D103)</f>
        <v>29638.970000000005</v>
      </c>
      <c r="H103" s="80">
        <f>SUM($E$21:E103)</f>
        <v>41509.149999999987</v>
      </c>
      <c r="I103" s="80">
        <f t="shared" si="12"/>
        <v>2572.7199999999998</v>
      </c>
      <c r="J103" s="80">
        <f t="shared" si="13"/>
        <v>4368.5599999999995</v>
      </c>
    </row>
    <row r="104" spans="2:10" ht="11.4" x14ac:dyDescent="0.2">
      <c r="B104" s="78">
        <f t="shared" si="7"/>
        <v>83</v>
      </c>
      <c r="C104" s="79">
        <f t="shared" si="8"/>
        <v>40070.875</v>
      </c>
      <c r="D104" s="80">
        <f t="shared" si="9"/>
        <v>316.45999999999998</v>
      </c>
      <c r="E104" s="80">
        <f t="shared" si="10"/>
        <v>551.20000000000005</v>
      </c>
      <c r="F104" s="80">
        <f t="shared" si="11"/>
        <v>151347.64999999988</v>
      </c>
      <c r="G104" s="80">
        <f>SUM($D$21:D104)</f>
        <v>29955.430000000004</v>
      </c>
      <c r="H104" s="80">
        <f>SUM($E$21:E104)</f>
        <v>42060.349999999984</v>
      </c>
      <c r="I104" s="80">
        <f t="shared" si="12"/>
        <v>2889.18</v>
      </c>
      <c r="J104" s="80">
        <f t="shared" si="13"/>
        <v>4919.7599999999993</v>
      </c>
    </row>
    <row r="105" spans="2:10" ht="11.4" x14ac:dyDescent="0.2">
      <c r="B105" s="78">
        <f t="shared" si="7"/>
        <v>84</v>
      </c>
      <c r="C105" s="79">
        <f t="shared" si="8"/>
        <v>40101.3125</v>
      </c>
      <c r="D105" s="80">
        <f t="shared" si="9"/>
        <v>315.31</v>
      </c>
      <c r="E105" s="80">
        <f t="shared" si="10"/>
        <v>552.34999999999991</v>
      </c>
      <c r="F105" s="80">
        <f t="shared" si="11"/>
        <v>150795.29999999987</v>
      </c>
      <c r="G105" s="80">
        <f>SUM($D$21:D105)</f>
        <v>30270.740000000005</v>
      </c>
      <c r="H105" s="80">
        <f>SUM($E$21:E105)</f>
        <v>42612.699999999983</v>
      </c>
      <c r="I105" s="80">
        <f t="shared" si="12"/>
        <v>3204.49</v>
      </c>
      <c r="J105" s="80">
        <f t="shared" si="13"/>
        <v>5472.1099999999988</v>
      </c>
    </row>
    <row r="106" spans="2:10" ht="11.4" x14ac:dyDescent="0.2">
      <c r="B106" s="78">
        <f t="shared" si="7"/>
        <v>85</v>
      </c>
      <c r="C106" s="79">
        <f t="shared" si="8"/>
        <v>40131.75</v>
      </c>
      <c r="D106" s="80">
        <f t="shared" si="9"/>
        <v>314.16000000000003</v>
      </c>
      <c r="E106" s="80">
        <f t="shared" si="10"/>
        <v>553.5</v>
      </c>
      <c r="F106" s="80">
        <f t="shared" si="11"/>
        <v>150241.79999999987</v>
      </c>
      <c r="G106" s="80">
        <f>SUM($D$21:D106)</f>
        <v>30584.900000000005</v>
      </c>
      <c r="H106" s="80">
        <f>SUM($E$21:E106)</f>
        <v>43166.199999999983</v>
      </c>
      <c r="I106" s="80">
        <f t="shared" si="12"/>
        <v>3518.6499999999996</v>
      </c>
      <c r="J106" s="80">
        <f t="shared" si="13"/>
        <v>6025.6099999999988</v>
      </c>
    </row>
    <row r="107" spans="2:10" ht="11.4" x14ac:dyDescent="0.2">
      <c r="B107" s="78">
        <f t="shared" si="7"/>
        <v>86</v>
      </c>
      <c r="C107" s="79">
        <f t="shared" si="8"/>
        <v>40162.1875</v>
      </c>
      <c r="D107" s="80">
        <f t="shared" si="9"/>
        <v>313</v>
      </c>
      <c r="E107" s="80">
        <f t="shared" si="10"/>
        <v>554.66</v>
      </c>
      <c r="F107" s="80">
        <f t="shared" si="11"/>
        <v>149687.13999999987</v>
      </c>
      <c r="G107" s="80">
        <f>SUM($D$21:D107)</f>
        <v>30897.900000000005</v>
      </c>
      <c r="H107" s="80">
        <f>SUM($E$21:E107)</f>
        <v>43720.859999999986</v>
      </c>
      <c r="I107" s="80">
        <f t="shared" si="12"/>
        <v>3831.6499999999996</v>
      </c>
      <c r="J107" s="80">
        <f t="shared" si="13"/>
        <v>6580.2699999999986</v>
      </c>
    </row>
    <row r="108" spans="2:10" ht="11.4" x14ac:dyDescent="0.2">
      <c r="B108" s="78">
        <f t="shared" si="7"/>
        <v>87</v>
      </c>
      <c r="C108" s="79">
        <f t="shared" si="8"/>
        <v>40192.625</v>
      </c>
      <c r="D108" s="80">
        <f t="shared" si="9"/>
        <v>311.85000000000002</v>
      </c>
      <c r="E108" s="80">
        <f t="shared" si="10"/>
        <v>555.80999999999995</v>
      </c>
      <c r="F108" s="80">
        <f t="shared" si="11"/>
        <v>149131.32999999987</v>
      </c>
      <c r="G108" s="80">
        <f>SUM($D$21:D108)</f>
        <v>31209.750000000004</v>
      </c>
      <c r="H108" s="80">
        <f>SUM($E$21:E108)</f>
        <v>44276.669999999984</v>
      </c>
      <c r="I108" s="80">
        <f t="shared" si="12"/>
        <v>311.85000000000002</v>
      </c>
      <c r="J108" s="80">
        <f t="shared" si="13"/>
        <v>555.80999999999995</v>
      </c>
    </row>
    <row r="109" spans="2:10" ht="11.4" x14ac:dyDescent="0.2">
      <c r="B109" s="78">
        <f t="shared" si="7"/>
        <v>88</v>
      </c>
      <c r="C109" s="79">
        <f t="shared" si="8"/>
        <v>40223.0625</v>
      </c>
      <c r="D109" s="80">
        <f t="shared" si="9"/>
        <v>310.69</v>
      </c>
      <c r="E109" s="80">
        <f t="shared" si="10"/>
        <v>556.97</v>
      </c>
      <c r="F109" s="80">
        <f t="shared" si="11"/>
        <v>148574.35999999987</v>
      </c>
      <c r="G109" s="80">
        <f>SUM($D$21:D109)</f>
        <v>31520.440000000002</v>
      </c>
      <c r="H109" s="80">
        <f>SUM($E$21:E109)</f>
        <v>44833.639999999985</v>
      </c>
      <c r="I109" s="80">
        <f t="shared" si="12"/>
        <v>622.54</v>
      </c>
      <c r="J109" s="80">
        <f t="shared" si="13"/>
        <v>1112.78</v>
      </c>
    </row>
    <row r="110" spans="2:10" ht="11.4" x14ac:dyDescent="0.2">
      <c r="B110" s="78">
        <f t="shared" si="7"/>
        <v>89</v>
      </c>
      <c r="C110" s="79">
        <f t="shared" si="8"/>
        <v>40253.5</v>
      </c>
      <c r="D110" s="80">
        <f t="shared" si="9"/>
        <v>309.52999999999997</v>
      </c>
      <c r="E110" s="80">
        <f t="shared" si="10"/>
        <v>558.13</v>
      </c>
      <c r="F110" s="80">
        <f t="shared" si="11"/>
        <v>148016.22999999986</v>
      </c>
      <c r="G110" s="80">
        <f>SUM($D$21:D110)</f>
        <v>31829.97</v>
      </c>
      <c r="H110" s="80">
        <f>SUM($E$21:E110)</f>
        <v>45391.769999999982</v>
      </c>
      <c r="I110" s="80">
        <f t="shared" si="12"/>
        <v>932.06999999999994</v>
      </c>
      <c r="J110" s="80">
        <f t="shared" si="13"/>
        <v>1670.9099999999999</v>
      </c>
    </row>
    <row r="111" spans="2:10" ht="11.4" x14ac:dyDescent="0.2">
      <c r="B111" s="78">
        <f t="shared" si="7"/>
        <v>90</v>
      </c>
      <c r="C111" s="79">
        <f t="shared" si="8"/>
        <v>40283.9375</v>
      </c>
      <c r="D111" s="80">
        <f t="shared" si="9"/>
        <v>308.37</v>
      </c>
      <c r="E111" s="80">
        <f t="shared" si="10"/>
        <v>559.29</v>
      </c>
      <c r="F111" s="80">
        <f t="shared" si="11"/>
        <v>147456.93999999986</v>
      </c>
      <c r="G111" s="80">
        <f>SUM($D$21:D111)</f>
        <v>32138.34</v>
      </c>
      <c r="H111" s="80">
        <f>SUM($E$21:E111)</f>
        <v>45951.059999999983</v>
      </c>
      <c r="I111" s="80">
        <f t="shared" si="12"/>
        <v>1240.44</v>
      </c>
      <c r="J111" s="80">
        <f t="shared" si="13"/>
        <v>2230.1999999999998</v>
      </c>
    </row>
    <row r="112" spans="2:10" ht="11.4" x14ac:dyDescent="0.2">
      <c r="B112" s="78">
        <f t="shared" si="7"/>
        <v>91</v>
      </c>
      <c r="C112" s="79">
        <f t="shared" si="8"/>
        <v>40314.375</v>
      </c>
      <c r="D112" s="80">
        <f t="shared" si="9"/>
        <v>307.2</v>
      </c>
      <c r="E112" s="80">
        <f t="shared" si="10"/>
        <v>560.46</v>
      </c>
      <c r="F112" s="80">
        <f t="shared" si="11"/>
        <v>146896.47999999986</v>
      </c>
      <c r="G112" s="80">
        <f>SUM($D$21:D112)</f>
        <v>32445.54</v>
      </c>
      <c r="H112" s="80">
        <f>SUM($E$21:E112)</f>
        <v>46511.519999999982</v>
      </c>
      <c r="I112" s="80">
        <f t="shared" si="12"/>
        <v>1547.64</v>
      </c>
      <c r="J112" s="80">
        <f t="shared" si="13"/>
        <v>2790.66</v>
      </c>
    </row>
    <row r="113" spans="2:10" ht="11.4" x14ac:dyDescent="0.2">
      <c r="B113" s="78">
        <f t="shared" si="7"/>
        <v>92</v>
      </c>
      <c r="C113" s="79">
        <f t="shared" si="8"/>
        <v>40344.8125</v>
      </c>
      <c r="D113" s="80">
        <f t="shared" si="9"/>
        <v>306.02999999999997</v>
      </c>
      <c r="E113" s="80">
        <f t="shared" si="10"/>
        <v>561.63</v>
      </c>
      <c r="F113" s="80">
        <f t="shared" si="11"/>
        <v>146334.84999999986</v>
      </c>
      <c r="G113" s="80">
        <f>SUM($D$21:D113)</f>
        <v>32751.57</v>
      </c>
      <c r="H113" s="80">
        <f>SUM($E$21:E113)</f>
        <v>47073.14999999998</v>
      </c>
      <c r="I113" s="80">
        <f t="shared" si="12"/>
        <v>1853.67</v>
      </c>
      <c r="J113" s="80">
        <f t="shared" si="13"/>
        <v>3352.29</v>
      </c>
    </row>
    <row r="114" spans="2:10" ht="11.4" x14ac:dyDescent="0.2">
      <c r="B114" s="78">
        <f t="shared" si="7"/>
        <v>93</v>
      </c>
      <c r="C114" s="79">
        <f t="shared" si="8"/>
        <v>40375.25</v>
      </c>
      <c r="D114" s="80">
        <f t="shared" si="9"/>
        <v>304.86</v>
      </c>
      <c r="E114" s="80">
        <f t="shared" si="10"/>
        <v>562.79999999999995</v>
      </c>
      <c r="F114" s="80">
        <f t="shared" si="11"/>
        <v>145772.04999999987</v>
      </c>
      <c r="G114" s="80">
        <f>SUM($D$21:D114)</f>
        <v>33056.43</v>
      </c>
      <c r="H114" s="80">
        <f>SUM($E$21:E114)</f>
        <v>47635.949999999983</v>
      </c>
      <c r="I114" s="80">
        <f t="shared" si="12"/>
        <v>2158.5300000000002</v>
      </c>
      <c r="J114" s="80">
        <f t="shared" si="13"/>
        <v>3915.09</v>
      </c>
    </row>
    <row r="115" spans="2:10" ht="11.4" x14ac:dyDescent="0.2">
      <c r="B115" s="78">
        <f t="shared" si="7"/>
        <v>94</v>
      </c>
      <c r="C115" s="79">
        <f t="shared" si="8"/>
        <v>40405.6875</v>
      </c>
      <c r="D115" s="80">
        <f t="shared" si="9"/>
        <v>303.69</v>
      </c>
      <c r="E115" s="80">
        <f t="shared" si="10"/>
        <v>563.97</v>
      </c>
      <c r="F115" s="80">
        <f t="shared" si="11"/>
        <v>145208.07999999987</v>
      </c>
      <c r="G115" s="80">
        <f>SUM($D$21:D115)</f>
        <v>33360.120000000003</v>
      </c>
      <c r="H115" s="80">
        <f>SUM($E$21:E115)</f>
        <v>48199.919999999984</v>
      </c>
      <c r="I115" s="80">
        <f t="shared" si="12"/>
        <v>2462.2200000000003</v>
      </c>
      <c r="J115" s="80">
        <f t="shared" si="13"/>
        <v>4479.0600000000004</v>
      </c>
    </row>
    <row r="116" spans="2:10" ht="11.4" x14ac:dyDescent="0.2">
      <c r="B116" s="78">
        <f t="shared" si="7"/>
        <v>95</v>
      </c>
      <c r="C116" s="79">
        <f t="shared" si="8"/>
        <v>40436.125</v>
      </c>
      <c r="D116" s="80">
        <f t="shared" si="9"/>
        <v>302.52</v>
      </c>
      <c r="E116" s="80">
        <f t="shared" si="10"/>
        <v>565.14</v>
      </c>
      <c r="F116" s="80">
        <f t="shared" si="11"/>
        <v>144642.93999999986</v>
      </c>
      <c r="G116" s="80">
        <f>SUM($D$21:D116)</f>
        <v>33662.639999999999</v>
      </c>
      <c r="H116" s="80">
        <f>SUM($E$21:E116)</f>
        <v>48765.059999999983</v>
      </c>
      <c r="I116" s="80">
        <f t="shared" si="12"/>
        <v>2764.7400000000002</v>
      </c>
      <c r="J116" s="80">
        <f t="shared" si="13"/>
        <v>5044.2000000000007</v>
      </c>
    </row>
    <row r="117" spans="2:10" ht="11.4" x14ac:dyDescent="0.2">
      <c r="B117" s="78">
        <f t="shared" si="7"/>
        <v>96</v>
      </c>
      <c r="C117" s="79">
        <f t="shared" si="8"/>
        <v>40466.5625</v>
      </c>
      <c r="D117" s="80">
        <f t="shared" si="9"/>
        <v>301.33999999999997</v>
      </c>
      <c r="E117" s="80">
        <f t="shared" si="10"/>
        <v>566.31999999999994</v>
      </c>
      <c r="F117" s="80">
        <f t="shared" si="11"/>
        <v>144076.61999999985</v>
      </c>
      <c r="G117" s="80">
        <f>SUM($D$21:D117)</f>
        <v>33963.979999999996</v>
      </c>
      <c r="H117" s="80">
        <f>SUM($E$21:E117)</f>
        <v>49331.379999999983</v>
      </c>
      <c r="I117" s="80">
        <f t="shared" si="12"/>
        <v>3066.0800000000004</v>
      </c>
      <c r="J117" s="80">
        <f t="shared" si="13"/>
        <v>5610.52</v>
      </c>
    </row>
    <row r="118" spans="2:10" ht="11.4" x14ac:dyDescent="0.2">
      <c r="B118" s="78">
        <f t="shared" si="7"/>
        <v>97</v>
      </c>
      <c r="C118" s="79">
        <f t="shared" si="8"/>
        <v>40497</v>
      </c>
      <c r="D118" s="80">
        <f t="shared" si="9"/>
        <v>300.16000000000003</v>
      </c>
      <c r="E118" s="80">
        <f t="shared" si="10"/>
        <v>567.5</v>
      </c>
      <c r="F118" s="80">
        <f t="shared" si="11"/>
        <v>143509.11999999985</v>
      </c>
      <c r="G118" s="80">
        <f>SUM($D$21:D118)</f>
        <v>34264.14</v>
      </c>
      <c r="H118" s="80">
        <f>SUM($E$21:E118)</f>
        <v>49898.879999999983</v>
      </c>
      <c r="I118" s="80">
        <f t="shared" si="12"/>
        <v>3366.2400000000002</v>
      </c>
      <c r="J118" s="80">
        <f t="shared" si="13"/>
        <v>6178.02</v>
      </c>
    </row>
    <row r="119" spans="2:10" ht="11.4" x14ac:dyDescent="0.2">
      <c r="B119" s="78">
        <f t="shared" si="7"/>
        <v>98</v>
      </c>
      <c r="C119" s="79">
        <f t="shared" si="8"/>
        <v>40527.4375</v>
      </c>
      <c r="D119" s="80">
        <f t="shared" si="9"/>
        <v>298.98</v>
      </c>
      <c r="E119" s="80">
        <f t="shared" si="10"/>
        <v>568.67999999999995</v>
      </c>
      <c r="F119" s="80">
        <f t="shared" si="11"/>
        <v>142940.43999999986</v>
      </c>
      <c r="G119" s="80">
        <f>SUM($D$21:D119)</f>
        <v>34563.120000000003</v>
      </c>
      <c r="H119" s="80">
        <f>SUM($E$21:E119)</f>
        <v>50467.559999999983</v>
      </c>
      <c r="I119" s="80">
        <f t="shared" si="12"/>
        <v>3665.2200000000003</v>
      </c>
      <c r="J119" s="80">
        <f t="shared" si="13"/>
        <v>6746.7000000000007</v>
      </c>
    </row>
    <row r="120" spans="2:10" ht="11.4" x14ac:dyDescent="0.2">
      <c r="B120" s="78">
        <f t="shared" si="7"/>
        <v>99</v>
      </c>
      <c r="C120" s="79">
        <f t="shared" si="8"/>
        <v>40557.875</v>
      </c>
      <c r="D120" s="80">
        <f t="shared" si="9"/>
        <v>297.79000000000002</v>
      </c>
      <c r="E120" s="80">
        <f t="shared" si="10"/>
        <v>569.86999999999989</v>
      </c>
      <c r="F120" s="80">
        <f t="shared" si="11"/>
        <v>142370.56999999986</v>
      </c>
      <c r="G120" s="80">
        <f>SUM($D$21:D120)</f>
        <v>34860.910000000003</v>
      </c>
      <c r="H120" s="80">
        <f>SUM($E$21:E120)</f>
        <v>51037.429999999986</v>
      </c>
      <c r="I120" s="80">
        <f t="shared" si="12"/>
        <v>297.79000000000002</v>
      </c>
      <c r="J120" s="80">
        <f t="shared" si="13"/>
        <v>569.86999999999989</v>
      </c>
    </row>
    <row r="121" spans="2:10" ht="11.4" x14ac:dyDescent="0.2">
      <c r="B121" s="78">
        <f t="shared" si="7"/>
        <v>100</v>
      </c>
      <c r="C121" s="79">
        <f t="shared" si="8"/>
        <v>40588.3125</v>
      </c>
      <c r="D121" s="80">
        <f t="shared" si="9"/>
        <v>296.61</v>
      </c>
      <c r="E121" s="80">
        <f t="shared" si="10"/>
        <v>571.04999999999995</v>
      </c>
      <c r="F121" s="80">
        <f t="shared" si="11"/>
        <v>141799.51999999987</v>
      </c>
      <c r="G121" s="80">
        <f>SUM($D$21:D121)</f>
        <v>35157.520000000004</v>
      </c>
      <c r="H121" s="80">
        <f>SUM($E$21:E121)</f>
        <v>51608.479999999989</v>
      </c>
      <c r="I121" s="80">
        <f t="shared" si="12"/>
        <v>594.40000000000009</v>
      </c>
      <c r="J121" s="80">
        <f t="shared" si="13"/>
        <v>1140.9199999999998</v>
      </c>
    </row>
    <row r="122" spans="2:10" ht="11.4" x14ac:dyDescent="0.2">
      <c r="B122" s="78">
        <f t="shared" si="7"/>
        <v>101</v>
      </c>
      <c r="C122" s="79">
        <f t="shared" si="8"/>
        <v>40618.75</v>
      </c>
      <c r="D122" s="80">
        <f t="shared" si="9"/>
        <v>295.42</v>
      </c>
      <c r="E122" s="80">
        <f t="shared" si="10"/>
        <v>572.24</v>
      </c>
      <c r="F122" s="80">
        <f t="shared" si="11"/>
        <v>141227.27999999988</v>
      </c>
      <c r="G122" s="80">
        <f>SUM($D$21:D122)</f>
        <v>35452.94</v>
      </c>
      <c r="H122" s="80">
        <f>SUM($E$21:E122)</f>
        <v>52180.719999999987</v>
      </c>
      <c r="I122" s="80">
        <f t="shared" si="12"/>
        <v>889.82000000000016</v>
      </c>
      <c r="J122" s="80">
        <f t="shared" si="13"/>
        <v>1713.1599999999999</v>
      </c>
    </row>
    <row r="123" spans="2:10" ht="11.4" x14ac:dyDescent="0.2">
      <c r="B123" s="78">
        <f t="shared" si="7"/>
        <v>102</v>
      </c>
      <c r="C123" s="79">
        <f t="shared" si="8"/>
        <v>40649.1875</v>
      </c>
      <c r="D123" s="80">
        <f t="shared" si="9"/>
        <v>294.22000000000003</v>
      </c>
      <c r="E123" s="80">
        <f t="shared" si="10"/>
        <v>573.43999999999994</v>
      </c>
      <c r="F123" s="80">
        <f t="shared" si="11"/>
        <v>140653.83999999988</v>
      </c>
      <c r="G123" s="80">
        <f>SUM($D$21:D123)</f>
        <v>35747.160000000003</v>
      </c>
      <c r="H123" s="80">
        <f>SUM($E$21:E123)</f>
        <v>52754.159999999989</v>
      </c>
      <c r="I123" s="80">
        <f t="shared" si="12"/>
        <v>1184.0400000000002</v>
      </c>
      <c r="J123" s="80">
        <f t="shared" si="13"/>
        <v>2286.6</v>
      </c>
    </row>
    <row r="124" spans="2:10" ht="11.4" x14ac:dyDescent="0.2">
      <c r="B124" s="78">
        <f t="shared" si="7"/>
        <v>103</v>
      </c>
      <c r="C124" s="79">
        <f t="shared" si="8"/>
        <v>40679.625</v>
      </c>
      <c r="D124" s="80">
        <f t="shared" si="9"/>
        <v>293.02999999999997</v>
      </c>
      <c r="E124" s="80">
        <f t="shared" si="10"/>
        <v>574.63</v>
      </c>
      <c r="F124" s="80">
        <f t="shared" si="11"/>
        <v>140079.20999999988</v>
      </c>
      <c r="G124" s="80">
        <f>SUM($D$21:D124)</f>
        <v>36040.19</v>
      </c>
      <c r="H124" s="80">
        <f>SUM($E$21:E124)</f>
        <v>53328.789999999986</v>
      </c>
      <c r="I124" s="80">
        <f t="shared" si="12"/>
        <v>1477.0700000000002</v>
      </c>
      <c r="J124" s="80">
        <f t="shared" si="13"/>
        <v>2861.23</v>
      </c>
    </row>
    <row r="125" spans="2:10" ht="11.4" x14ac:dyDescent="0.2">
      <c r="B125" s="78">
        <f t="shared" si="7"/>
        <v>104</v>
      </c>
      <c r="C125" s="79">
        <f t="shared" si="8"/>
        <v>40710.0625</v>
      </c>
      <c r="D125" s="80">
        <f t="shared" si="9"/>
        <v>291.83</v>
      </c>
      <c r="E125" s="80">
        <f t="shared" si="10"/>
        <v>575.82999999999993</v>
      </c>
      <c r="F125" s="80">
        <f t="shared" si="11"/>
        <v>139503.37999999989</v>
      </c>
      <c r="G125" s="80">
        <f>SUM($D$21:D125)</f>
        <v>36332.020000000004</v>
      </c>
      <c r="H125" s="80">
        <f>SUM($E$21:E125)</f>
        <v>53904.619999999988</v>
      </c>
      <c r="I125" s="80">
        <f t="shared" si="12"/>
        <v>1768.9</v>
      </c>
      <c r="J125" s="80">
        <f t="shared" si="13"/>
        <v>3437.06</v>
      </c>
    </row>
    <row r="126" spans="2:10" ht="11.4" x14ac:dyDescent="0.2">
      <c r="B126" s="78">
        <f t="shared" si="7"/>
        <v>105</v>
      </c>
      <c r="C126" s="79">
        <f t="shared" si="8"/>
        <v>40740.5</v>
      </c>
      <c r="D126" s="80">
        <f t="shared" si="9"/>
        <v>290.63</v>
      </c>
      <c r="E126" s="80">
        <f t="shared" si="10"/>
        <v>577.03</v>
      </c>
      <c r="F126" s="80">
        <f t="shared" si="11"/>
        <v>138926.34999999989</v>
      </c>
      <c r="G126" s="80">
        <f>SUM($D$21:D126)</f>
        <v>36622.65</v>
      </c>
      <c r="H126" s="80">
        <f>SUM($E$21:E126)</f>
        <v>54481.649999999987</v>
      </c>
      <c r="I126" s="80">
        <f t="shared" si="12"/>
        <v>2059.5300000000002</v>
      </c>
      <c r="J126" s="80">
        <f t="shared" si="13"/>
        <v>4014.09</v>
      </c>
    </row>
    <row r="127" spans="2:10" ht="11.4" x14ac:dyDescent="0.2">
      <c r="B127" s="78">
        <f t="shared" si="7"/>
        <v>106</v>
      </c>
      <c r="C127" s="79">
        <f t="shared" si="8"/>
        <v>40770.9375</v>
      </c>
      <c r="D127" s="80">
        <f t="shared" si="9"/>
        <v>289.43</v>
      </c>
      <c r="E127" s="80">
        <f t="shared" si="10"/>
        <v>578.23</v>
      </c>
      <c r="F127" s="80">
        <f t="shared" si="11"/>
        <v>138348.11999999988</v>
      </c>
      <c r="G127" s="80">
        <f>SUM($D$21:D127)</f>
        <v>36912.080000000002</v>
      </c>
      <c r="H127" s="80">
        <f>SUM($E$21:E127)</f>
        <v>55059.87999999999</v>
      </c>
      <c r="I127" s="80">
        <f t="shared" si="12"/>
        <v>2348.96</v>
      </c>
      <c r="J127" s="80">
        <f t="shared" si="13"/>
        <v>4592.32</v>
      </c>
    </row>
    <row r="128" spans="2:10" ht="11.4" x14ac:dyDescent="0.2">
      <c r="B128" s="78">
        <f t="shared" si="7"/>
        <v>107</v>
      </c>
      <c r="C128" s="79">
        <f t="shared" si="8"/>
        <v>40801.375</v>
      </c>
      <c r="D128" s="80">
        <f t="shared" si="9"/>
        <v>288.23</v>
      </c>
      <c r="E128" s="80">
        <f t="shared" si="10"/>
        <v>579.42999999999995</v>
      </c>
      <c r="F128" s="80">
        <f t="shared" si="11"/>
        <v>137768.68999999989</v>
      </c>
      <c r="G128" s="80">
        <f>SUM($D$21:D128)</f>
        <v>37200.310000000005</v>
      </c>
      <c r="H128" s="80">
        <f>SUM($E$21:E128)</f>
        <v>55639.30999999999</v>
      </c>
      <c r="I128" s="80">
        <f t="shared" si="12"/>
        <v>2637.19</v>
      </c>
      <c r="J128" s="80">
        <f t="shared" si="13"/>
        <v>5171.75</v>
      </c>
    </row>
    <row r="129" spans="2:10" ht="11.4" x14ac:dyDescent="0.2">
      <c r="B129" s="78">
        <f t="shared" si="7"/>
        <v>108</v>
      </c>
      <c r="C129" s="79">
        <f t="shared" si="8"/>
        <v>40831.8125</v>
      </c>
      <c r="D129" s="80">
        <f t="shared" si="9"/>
        <v>287.02</v>
      </c>
      <c r="E129" s="80">
        <f t="shared" si="10"/>
        <v>580.64</v>
      </c>
      <c r="F129" s="80">
        <f t="shared" si="11"/>
        <v>137188.04999999987</v>
      </c>
      <c r="G129" s="80">
        <f>SUM($D$21:D129)</f>
        <v>37487.33</v>
      </c>
      <c r="H129" s="80">
        <f>SUM($E$21:E129)</f>
        <v>56219.94999999999</v>
      </c>
      <c r="I129" s="80">
        <f t="shared" si="12"/>
        <v>2924.21</v>
      </c>
      <c r="J129" s="80">
        <f t="shared" si="13"/>
        <v>5752.39</v>
      </c>
    </row>
    <row r="130" spans="2:10" ht="11.4" x14ac:dyDescent="0.2">
      <c r="B130" s="78">
        <f t="shared" si="7"/>
        <v>109</v>
      </c>
      <c r="C130" s="79">
        <f t="shared" si="8"/>
        <v>40862.25</v>
      </c>
      <c r="D130" s="80">
        <f t="shared" si="9"/>
        <v>285.81</v>
      </c>
      <c r="E130" s="80">
        <f t="shared" si="10"/>
        <v>581.84999999999991</v>
      </c>
      <c r="F130" s="80">
        <f t="shared" si="11"/>
        <v>136606.19999999987</v>
      </c>
      <c r="G130" s="80">
        <f>SUM($D$21:D130)</f>
        <v>37773.14</v>
      </c>
      <c r="H130" s="80">
        <f>SUM($E$21:E130)</f>
        <v>56801.799999999988</v>
      </c>
      <c r="I130" s="80">
        <f t="shared" si="12"/>
        <v>3210.02</v>
      </c>
      <c r="J130" s="80">
        <f t="shared" si="13"/>
        <v>6334.24</v>
      </c>
    </row>
    <row r="131" spans="2:10" ht="11.4" x14ac:dyDescent="0.2">
      <c r="B131" s="78">
        <f t="shared" si="7"/>
        <v>110</v>
      </c>
      <c r="C131" s="79">
        <f t="shared" si="8"/>
        <v>40892.6875</v>
      </c>
      <c r="D131" s="80">
        <f t="shared" si="9"/>
        <v>284.60000000000002</v>
      </c>
      <c r="E131" s="80">
        <f t="shared" si="10"/>
        <v>583.05999999999995</v>
      </c>
      <c r="F131" s="80">
        <f t="shared" si="11"/>
        <v>136023.13999999987</v>
      </c>
      <c r="G131" s="80">
        <f>SUM($D$21:D131)</f>
        <v>38057.74</v>
      </c>
      <c r="H131" s="80">
        <f>SUM($E$21:E131)</f>
        <v>57384.859999999986</v>
      </c>
      <c r="I131" s="80">
        <f t="shared" si="12"/>
        <v>3494.62</v>
      </c>
      <c r="J131" s="80">
        <f t="shared" si="13"/>
        <v>6917.2999999999993</v>
      </c>
    </row>
    <row r="132" spans="2:10" ht="11.4" x14ac:dyDescent="0.2">
      <c r="B132" s="78">
        <f t="shared" si="7"/>
        <v>111</v>
      </c>
      <c r="C132" s="79">
        <f t="shared" si="8"/>
        <v>40923.125</v>
      </c>
      <c r="D132" s="80">
        <f t="shared" si="9"/>
        <v>283.38</v>
      </c>
      <c r="E132" s="80">
        <f t="shared" si="10"/>
        <v>584.28</v>
      </c>
      <c r="F132" s="80">
        <f t="shared" si="11"/>
        <v>135438.85999999987</v>
      </c>
      <c r="G132" s="80">
        <f>SUM($D$21:D132)</f>
        <v>38341.119999999995</v>
      </c>
      <c r="H132" s="80">
        <f>SUM($E$21:E132)</f>
        <v>57969.139999999985</v>
      </c>
      <c r="I132" s="80">
        <f t="shared" si="12"/>
        <v>283.38</v>
      </c>
      <c r="J132" s="80">
        <f t="shared" si="13"/>
        <v>584.28</v>
      </c>
    </row>
    <row r="133" spans="2:10" ht="11.4" x14ac:dyDescent="0.2">
      <c r="B133" s="78">
        <f t="shared" si="7"/>
        <v>112</v>
      </c>
      <c r="C133" s="79">
        <f t="shared" si="8"/>
        <v>40953.5625</v>
      </c>
      <c r="D133" s="80">
        <f t="shared" si="9"/>
        <v>282.16000000000003</v>
      </c>
      <c r="E133" s="80">
        <f t="shared" si="10"/>
        <v>585.5</v>
      </c>
      <c r="F133" s="80">
        <f t="shared" si="11"/>
        <v>134853.35999999987</v>
      </c>
      <c r="G133" s="80">
        <f>SUM($D$21:D133)</f>
        <v>38623.279999999999</v>
      </c>
      <c r="H133" s="80">
        <f>SUM($E$21:E133)</f>
        <v>58554.639999999985</v>
      </c>
      <c r="I133" s="80">
        <f t="shared" si="12"/>
        <v>565.54</v>
      </c>
      <c r="J133" s="80">
        <f t="shared" si="13"/>
        <v>1169.78</v>
      </c>
    </row>
    <row r="134" spans="2:10" ht="11.4" x14ac:dyDescent="0.2">
      <c r="B134" s="78">
        <f t="shared" si="7"/>
        <v>113</v>
      </c>
      <c r="C134" s="79">
        <f t="shared" si="8"/>
        <v>40984</v>
      </c>
      <c r="D134" s="80">
        <f t="shared" si="9"/>
        <v>280.94</v>
      </c>
      <c r="E134" s="80">
        <f t="shared" si="10"/>
        <v>586.72</v>
      </c>
      <c r="F134" s="80">
        <f t="shared" si="11"/>
        <v>134266.63999999987</v>
      </c>
      <c r="G134" s="80">
        <f>SUM($D$21:D134)</f>
        <v>38904.22</v>
      </c>
      <c r="H134" s="80">
        <f>SUM($E$21:E134)</f>
        <v>59141.359999999986</v>
      </c>
      <c r="I134" s="80">
        <f t="shared" si="12"/>
        <v>846.48</v>
      </c>
      <c r="J134" s="80">
        <f t="shared" si="13"/>
        <v>1756.5</v>
      </c>
    </row>
    <row r="135" spans="2:10" ht="11.4" x14ac:dyDescent="0.2">
      <c r="B135" s="78">
        <f t="shared" si="7"/>
        <v>114</v>
      </c>
      <c r="C135" s="79">
        <f t="shared" si="8"/>
        <v>41014.4375</v>
      </c>
      <c r="D135" s="80">
        <f t="shared" si="9"/>
        <v>279.72000000000003</v>
      </c>
      <c r="E135" s="80">
        <f t="shared" si="10"/>
        <v>587.93999999999994</v>
      </c>
      <c r="F135" s="80">
        <f t="shared" si="11"/>
        <v>133678.69999999987</v>
      </c>
      <c r="G135" s="80">
        <f>SUM($D$21:D135)</f>
        <v>39183.94</v>
      </c>
      <c r="H135" s="80">
        <f>SUM($E$21:E135)</f>
        <v>59729.299999999988</v>
      </c>
      <c r="I135" s="80">
        <f t="shared" si="12"/>
        <v>1126.2</v>
      </c>
      <c r="J135" s="80">
        <f t="shared" si="13"/>
        <v>2344.44</v>
      </c>
    </row>
    <row r="136" spans="2:10" ht="11.4" x14ac:dyDescent="0.2">
      <c r="B136" s="78">
        <f t="shared" si="7"/>
        <v>115</v>
      </c>
      <c r="C136" s="79">
        <f t="shared" si="8"/>
        <v>41044.875</v>
      </c>
      <c r="D136" s="80">
        <f t="shared" si="9"/>
        <v>278.5</v>
      </c>
      <c r="E136" s="80">
        <f t="shared" si="10"/>
        <v>589.16</v>
      </c>
      <c r="F136" s="80">
        <f t="shared" si="11"/>
        <v>133089.53999999986</v>
      </c>
      <c r="G136" s="80">
        <f>SUM($D$21:D136)</f>
        <v>39462.44</v>
      </c>
      <c r="H136" s="80">
        <f>SUM($E$21:E136)</f>
        <v>60318.459999999992</v>
      </c>
      <c r="I136" s="80">
        <f t="shared" si="12"/>
        <v>1404.7</v>
      </c>
      <c r="J136" s="80">
        <f t="shared" si="13"/>
        <v>2933.6</v>
      </c>
    </row>
    <row r="137" spans="2:10" ht="11.4" x14ac:dyDescent="0.2">
      <c r="B137" s="78">
        <f t="shared" si="7"/>
        <v>116</v>
      </c>
      <c r="C137" s="79">
        <f t="shared" si="8"/>
        <v>41075.3125</v>
      </c>
      <c r="D137" s="80">
        <f t="shared" si="9"/>
        <v>277.27</v>
      </c>
      <c r="E137" s="80">
        <f t="shared" si="10"/>
        <v>590.39</v>
      </c>
      <c r="F137" s="80">
        <f t="shared" si="11"/>
        <v>132499.14999999985</v>
      </c>
      <c r="G137" s="80">
        <f>SUM($D$21:D137)</f>
        <v>39739.71</v>
      </c>
      <c r="H137" s="80">
        <f>SUM($E$21:E137)</f>
        <v>60908.849999999991</v>
      </c>
      <c r="I137" s="80">
        <f t="shared" si="12"/>
        <v>1681.97</v>
      </c>
      <c r="J137" s="80">
        <f t="shared" si="13"/>
        <v>3523.99</v>
      </c>
    </row>
    <row r="138" spans="2:10" ht="11.4" x14ac:dyDescent="0.2">
      <c r="B138" s="78">
        <f t="shared" si="7"/>
        <v>117</v>
      </c>
      <c r="C138" s="79">
        <f t="shared" si="8"/>
        <v>41105.75</v>
      </c>
      <c r="D138" s="80">
        <f t="shared" si="9"/>
        <v>276.04000000000002</v>
      </c>
      <c r="E138" s="80">
        <f t="shared" si="10"/>
        <v>591.61999999999989</v>
      </c>
      <c r="F138" s="80">
        <f t="shared" si="11"/>
        <v>131907.52999999985</v>
      </c>
      <c r="G138" s="80">
        <f>SUM($D$21:D138)</f>
        <v>40015.75</v>
      </c>
      <c r="H138" s="80">
        <f>SUM($E$21:E138)</f>
        <v>61500.469999999994</v>
      </c>
      <c r="I138" s="80">
        <f t="shared" si="12"/>
        <v>1958.01</v>
      </c>
      <c r="J138" s="80">
        <f t="shared" si="13"/>
        <v>4115.6099999999997</v>
      </c>
    </row>
    <row r="139" spans="2:10" ht="11.4" x14ac:dyDescent="0.2">
      <c r="B139" s="78">
        <f t="shared" si="7"/>
        <v>118</v>
      </c>
      <c r="C139" s="79">
        <f t="shared" si="8"/>
        <v>41136.1875</v>
      </c>
      <c r="D139" s="80">
        <f t="shared" si="9"/>
        <v>274.81</v>
      </c>
      <c r="E139" s="80">
        <f t="shared" si="10"/>
        <v>592.84999999999991</v>
      </c>
      <c r="F139" s="80">
        <f t="shared" si="11"/>
        <v>131314.67999999985</v>
      </c>
      <c r="G139" s="80">
        <f>SUM($D$21:D139)</f>
        <v>40290.559999999998</v>
      </c>
      <c r="H139" s="80">
        <f>SUM($E$21:E139)</f>
        <v>62093.319999999992</v>
      </c>
      <c r="I139" s="80">
        <f t="shared" si="12"/>
        <v>2232.8200000000002</v>
      </c>
      <c r="J139" s="80">
        <f t="shared" si="13"/>
        <v>4708.4599999999991</v>
      </c>
    </row>
    <row r="140" spans="2:10" ht="11.4" x14ac:dyDescent="0.2">
      <c r="B140" s="78">
        <f t="shared" si="7"/>
        <v>119</v>
      </c>
      <c r="C140" s="79">
        <f t="shared" si="8"/>
        <v>41166.625</v>
      </c>
      <c r="D140" s="80">
        <f t="shared" si="9"/>
        <v>273.57</v>
      </c>
      <c r="E140" s="80">
        <f t="shared" si="10"/>
        <v>594.08999999999992</v>
      </c>
      <c r="F140" s="80">
        <f t="shared" si="11"/>
        <v>130720.58999999985</v>
      </c>
      <c r="G140" s="80">
        <f>SUM($D$21:D140)</f>
        <v>40564.129999999997</v>
      </c>
      <c r="H140" s="80">
        <f>SUM($E$21:E140)</f>
        <v>62687.409999999989</v>
      </c>
      <c r="I140" s="80">
        <f t="shared" si="12"/>
        <v>2506.3900000000003</v>
      </c>
      <c r="J140" s="80">
        <f t="shared" si="13"/>
        <v>5302.5499999999993</v>
      </c>
    </row>
    <row r="141" spans="2:10" ht="11.4" x14ac:dyDescent="0.2">
      <c r="B141" s="78">
        <f t="shared" si="7"/>
        <v>120</v>
      </c>
      <c r="C141" s="79">
        <f t="shared" si="8"/>
        <v>41197.0625</v>
      </c>
      <c r="D141" s="80">
        <f t="shared" si="9"/>
        <v>272.33</v>
      </c>
      <c r="E141" s="80">
        <f t="shared" si="10"/>
        <v>595.32999999999993</v>
      </c>
      <c r="F141" s="80">
        <f t="shared" si="11"/>
        <v>130125.25999999985</v>
      </c>
      <c r="G141" s="80">
        <f>SUM($D$21:D141)</f>
        <v>40836.46</v>
      </c>
      <c r="H141" s="80">
        <f>SUM($E$21:E141)</f>
        <v>63282.739999999991</v>
      </c>
      <c r="I141" s="80">
        <f t="shared" si="12"/>
        <v>2778.7200000000003</v>
      </c>
      <c r="J141" s="80">
        <f t="shared" si="13"/>
        <v>5897.8799999999992</v>
      </c>
    </row>
    <row r="142" spans="2:10" ht="11.4" x14ac:dyDescent="0.2">
      <c r="B142" s="78">
        <f t="shared" si="7"/>
        <v>121</v>
      </c>
      <c r="C142" s="79">
        <f t="shared" si="8"/>
        <v>41227.5</v>
      </c>
      <c r="D142" s="80">
        <f t="shared" si="9"/>
        <v>271.08999999999997</v>
      </c>
      <c r="E142" s="80">
        <f t="shared" si="10"/>
        <v>596.56999999999994</v>
      </c>
      <c r="F142" s="80">
        <f t="shared" si="11"/>
        <v>129528.68999999984</v>
      </c>
      <c r="G142" s="80">
        <f>SUM($D$21:D142)</f>
        <v>41107.549999999996</v>
      </c>
      <c r="H142" s="80">
        <f>SUM($E$21:E142)</f>
        <v>63879.30999999999</v>
      </c>
      <c r="I142" s="80">
        <f t="shared" si="12"/>
        <v>3049.8100000000004</v>
      </c>
      <c r="J142" s="80">
        <f t="shared" si="13"/>
        <v>6494.4499999999989</v>
      </c>
    </row>
    <row r="143" spans="2:10" ht="11.4" x14ac:dyDescent="0.2">
      <c r="B143" s="78">
        <f t="shared" si="7"/>
        <v>122</v>
      </c>
      <c r="C143" s="79">
        <f t="shared" si="8"/>
        <v>41257.9375</v>
      </c>
      <c r="D143" s="80">
        <f t="shared" si="9"/>
        <v>269.85000000000002</v>
      </c>
      <c r="E143" s="80">
        <f t="shared" si="10"/>
        <v>597.80999999999995</v>
      </c>
      <c r="F143" s="80">
        <f t="shared" si="11"/>
        <v>128930.87999999984</v>
      </c>
      <c r="G143" s="80">
        <f>SUM($D$21:D143)</f>
        <v>41377.399999999994</v>
      </c>
      <c r="H143" s="80">
        <f>SUM($E$21:E143)</f>
        <v>64477.119999999988</v>
      </c>
      <c r="I143" s="80">
        <f t="shared" si="12"/>
        <v>3319.6600000000003</v>
      </c>
      <c r="J143" s="80">
        <f t="shared" si="13"/>
        <v>7092.2599999999984</v>
      </c>
    </row>
    <row r="144" spans="2:10" ht="11.4" x14ac:dyDescent="0.2">
      <c r="B144" s="78">
        <f t="shared" si="7"/>
        <v>123</v>
      </c>
      <c r="C144" s="79">
        <f t="shared" si="8"/>
        <v>41288.375</v>
      </c>
      <c r="D144" s="80">
        <f t="shared" si="9"/>
        <v>268.61</v>
      </c>
      <c r="E144" s="80">
        <f t="shared" si="10"/>
        <v>599.04999999999995</v>
      </c>
      <c r="F144" s="80">
        <f t="shared" si="11"/>
        <v>128331.82999999984</v>
      </c>
      <c r="G144" s="80">
        <f>SUM($D$21:D144)</f>
        <v>41646.009999999995</v>
      </c>
      <c r="H144" s="80">
        <f>SUM($E$21:E144)</f>
        <v>65076.169999999991</v>
      </c>
      <c r="I144" s="80">
        <f t="shared" si="12"/>
        <v>268.61</v>
      </c>
      <c r="J144" s="80">
        <f t="shared" si="13"/>
        <v>599.04999999999995</v>
      </c>
    </row>
    <row r="145" spans="2:10" ht="11.4" x14ac:dyDescent="0.2">
      <c r="B145" s="78">
        <f t="shared" si="7"/>
        <v>124</v>
      </c>
      <c r="C145" s="79">
        <f t="shared" si="8"/>
        <v>41318.8125</v>
      </c>
      <c r="D145" s="80">
        <f t="shared" si="9"/>
        <v>267.36</v>
      </c>
      <c r="E145" s="80">
        <f t="shared" si="10"/>
        <v>600.29999999999995</v>
      </c>
      <c r="F145" s="80">
        <f t="shared" si="11"/>
        <v>127731.52999999984</v>
      </c>
      <c r="G145" s="80">
        <f>SUM($D$21:D145)</f>
        <v>41913.369999999995</v>
      </c>
      <c r="H145" s="80">
        <f>SUM($E$21:E145)</f>
        <v>65676.469999999987</v>
      </c>
      <c r="I145" s="80">
        <f t="shared" si="12"/>
        <v>535.97</v>
      </c>
      <c r="J145" s="80">
        <f t="shared" si="13"/>
        <v>1199.3499999999999</v>
      </c>
    </row>
    <row r="146" spans="2:10" ht="11.4" x14ac:dyDescent="0.2">
      <c r="B146" s="78">
        <f t="shared" si="7"/>
        <v>125</v>
      </c>
      <c r="C146" s="79">
        <f t="shared" si="8"/>
        <v>41349.25</v>
      </c>
      <c r="D146" s="80">
        <f t="shared" si="9"/>
        <v>266.11</v>
      </c>
      <c r="E146" s="80">
        <f t="shared" si="10"/>
        <v>601.54999999999995</v>
      </c>
      <c r="F146" s="80">
        <f t="shared" si="11"/>
        <v>127129.97999999984</v>
      </c>
      <c r="G146" s="80">
        <f>SUM($D$21:D146)</f>
        <v>42179.479999999996</v>
      </c>
      <c r="H146" s="80">
        <f>SUM($E$21:E146)</f>
        <v>66278.01999999999</v>
      </c>
      <c r="I146" s="80">
        <f t="shared" si="12"/>
        <v>802.08</v>
      </c>
      <c r="J146" s="80">
        <f t="shared" si="13"/>
        <v>1800.8999999999999</v>
      </c>
    </row>
    <row r="147" spans="2:10" ht="11.4" x14ac:dyDescent="0.2">
      <c r="B147" s="78">
        <f t="shared" si="7"/>
        <v>126</v>
      </c>
      <c r="C147" s="79">
        <f t="shared" si="8"/>
        <v>41379.6875</v>
      </c>
      <c r="D147" s="80">
        <f t="shared" si="9"/>
        <v>264.85000000000002</v>
      </c>
      <c r="E147" s="80">
        <f t="shared" si="10"/>
        <v>602.80999999999995</v>
      </c>
      <c r="F147" s="80">
        <f t="shared" si="11"/>
        <v>126527.16999999984</v>
      </c>
      <c r="G147" s="80">
        <f>SUM($D$21:D147)</f>
        <v>42444.329999999994</v>
      </c>
      <c r="H147" s="80">
        <f>SUM($E$21:E147)</f>
        <v>66880.829999999987</v>
      </c>
      <c r="I147" s="80">
        <f t="shared" si="12"/>
        <v>1066.93</v>
      </c>
      <c r="J147" s="80">
        <f t="shared" si="13"/>
        <v>2403.71</v>
      </c>
    </row>
    <row r="148" spans="2:10" ht="11.4" x14ac:dyDescent="0.2">
      <c r="B148" s="78">
        <f t="shared" si="7"/>
        <v>127</v>
      </c>
      <c r="C148" s="79">
        <f t="shared" si="8"/>
        <v>41410.125</v>
      </c>
      <c r="D148" s="80">
        <f t="shared" si="9"/>
        <v>263.60000000000002</v>
      </c>
      <c r="E148" s="80">
        <f t="shared" si="10"/>
        <v>604.05999999999995</v>
      </c>
      <c r="F148" s="80">
        <f t="shared" si="11"/>
        <v>125923.10999999984</v>
      </c>
      <c r="G148" s="80">
        <f>SUM($D$21:D148)</f>
        <v>42707.929999999993</v>
      </c>
      <c r="H148" s="80">
        <f>SUM($E$21:E148)</f>
        <v>67484.889999999985</v>
      </c>
      <c r="I148" s="80">
        <f t="shared" si="12"/>
        <v>1330.5300000000002</v>
      </c>
      <c r="J148" s="80">
        <f t="shared" si="13"/>
        <v>3007.77</v>
      </c>
    </row>
    <row r="149" spans="2:10" ht="11.4" x14ac:dyDescent="0.2">
      <c r="B149" s="78">
        <f t="shared" si="7"/>
        <v>128</v>
      </c>
      <c r="C149" s="79">
        <f t="shared" si="8"/>
        <v>41440.5625</v>
      </c>
      <c r="D149" s="80">
        <f t="shared" si="9"/>
        <v>262.33999999999997</v>
      </c>
      <c r="E149" s="80">
        <f t="shared" si="10"/>
        <v>605.31999999999994</v>
      </c>
      <c r="F149" s="80">
        <f t="shared" si="11"/>
        <v>125317.78999999983</v>
      </c>
      <c r="G149" s="80">
        <f>SUM($D$21:D149)</f>
        <v>42970.26999999999</v>
      </c>
      <c r="H149" s="80">
        <f>SUM($E$21:E149)</f>
        <v>68090.209999999992</v>
      </c>
      <c r="I149" s="80">
        <f t="shared" si="12"/>
        <v>1592.8700000000001</v>
      </c>
      <c r="J149" s="80">
        <f t="shared" si="13"/>
        <v>3613.09</v>
      </c>
    </row>
    <row r="150" spans="2:10" ht="11.4" x14ac:dyDescent="0.2">
      <c r="B150" s="78">
        <f t="shared" si="7"/>
        <v>129</v>
      </c>
      <c r="C150" s="79">
        <f t="shared" si="8"/>
        <v>41471</v>
      </c>
      <c r="D150" s="80">
        <f t="shared" si="9"/>
        <v>261.08</v>
      </c>
      <c r="E150" s="80">
        <f t="shared" si="10"/>
        <v>606.57999999999993</v>
      </c>
      <c r="F150" s="80">
        <f t="shared" si="11"/>
        <v>124711.20999999983</v>
      </c>
      <c r="G150" s="80">
        <f>SUM($D$21:D150)</f>
        <v>43231.349999999991</v>
      </c>
      <c r="H150" s="80">
        <f>SUM($E$21:E150)</f>
        <v>68696.789999999994</v>
      </c>
      <c r="I150" s="80">
        <f t="shared" si="12"/>
        <v>1853.95</v>
      </c>
      <c r="J150" s="80">
        <f t="shared" si="13"/>
        <v>4219.67</v>
      </c>
    </row>
    <row r="151" spans="2:10" ht="11.4" x14ac:dyDescent="0.2">
      <c r="B151" s="78">
        <f t="shared" ref="B151:B214" si="14">B150+1</f>
        <v>130</v>
      </c>
      <c r="C151" s="79">
        <f t="shared" ref="C151:C214" si="15">C150+365.25/12</f>
        <v>41501.4375</v>
      </c>
      <c r="D151" s="80">
        <f t="shared" ref="D151:D214" si="16">ROUND(F150*$F$17/1200,2)</f>
        <v>259.82</v>
      </c>
      <c r="E151" s="80">
        <f t="shared" ref="E151:E214" si="17">IF(B151&gt;=$F$18,F150,$I$15-D151)</f>
        <v>607.83999999999992</v>
      </c>
      <c r="F151" s="80">
        <f t="shared" ref="F151:F214" si="18">MAX(0,F150-E151)</f>
        <v>124103.36999999984</v>
      </c>
      <c r="G151" s="80">
        <f>SUM($D$21:D151)</f>
        <v>43491.169999999991</v>
      </c>
      <c r="H151" s="80">
        <f>SUM($E$21:E151)</f>
        <v>69304.62999999999</v>
      </c>
      <c r="I151" s="80">
        <f t="shared" ref="I151:I214" si="19">IF(YEAR($C150)=YEAR($C151),I150+D151,D151)</f>
        <v>2113.77</v>
      </c>
      <c r="J151" s="80">
        <f t="shared" ref="J151:J214" si="20">IF(YEAR($C150)=YEAR($C151),J150+E151,E151)</f>
        <v>4827.51</v>
      </c>
    </row>
    <row r="152" spans="2:10" ht="11.4" x14ac:dyDescent="0.2">
      <c r="B152" s="78">
        <f t="shared" si="14"/>
        <v>131</v>
      </c>
      <c r="C152" s="79">
        <f t="shared" si="15"/>
        <v>41531.875</v>
      </c>
      <c r="D152" s="80">
        <f t="shared" si="16"/>
        <v>258.55</v>
      </c>
      <c r="E152" s="80">
        <f t="shared" si="17"/>
        <v>609.1099999999999</v>
      </c>
      <c r="F152" s="80">
        <f t="shared" si="18"/>
        <v>123494.25999999983</v>
      </c>
      <c r="G152" s="80">
        <f>SUM($D$21:D152)</f>
        <v>43749.719999999994</v>
      </c>
      <c r="H152" s="80">
        <f>SUM($E$21:E152)</f>
        <v>69913.739999999991</v>
      </c>
      <c r="I152" s="80">
        <f t="shared" si="19"/>
        <v>2372.3200000000002</v>
      </c>
      <c r="J152" s="80">
        <f t="shared" si="20"/>
        <v>5436.62</v>
      </c>
    </row>
    <row r="153" spans="2:10" ht="11.4" x14ac:dyDescent="0.2">
      <c r="B153" s="78">
        <f t="shared" si="14"/>
        <v>132</v>
      </c>
      <c r="C153" s="79">
        <f t="shared" si="15"/>
        <v>41562.3125</v>
      </c>
      <c r="D153" s="80">
        <f t="shared" si="16"/>
        <v>257.27999999999997</v>
      </c>
      <c r="E153" s="80">
        <f t="shared" si="17"/>
        <v>610.38</v>
      </c>
      <c r="F153" s="80">
        <f t="shared" si="18"/>
        <v>122883.87999999983</v>
      </c>
      <c r="G153" s="80">
        <f>SUM($D$21:D153)</f>
        <v>44006.999999999993</v>
      </c>
      <c r="H153" s="80">
        <f>SUM($E$21:E153)</f>
        <v>70524.12</v>
      </c>
      <c r="I153" s="80">
        <f t="shared" si="19"/>
        <v>2629.6000000000004</v>
      </c>
      <c r="J153" s="80">
        <f t="shared" si="20"/>
        <v>6047</v>
      </c>
    </row>
    <row r="154" spans="2:10" ht="11.4" x14ac:dyDescent="0.2">
      <c r="B154" s="78">
        <f t="shared" si="14"/>
        <v>133</v>
      </c>
      <c r="C154" s="79">
        <f t="shared" si="15"/>
        <v>41592.75</v>
      </c>
      <c r="D154" s="80">
        <f t="shared" si="16"/>
        <v>256.01</v>
      </c>
      <c r="E154" s="80">
        <f t="shared" si="17"/>
        <v>611.65</v>
      </c>
      <c r="F154" s="80">
        <f t="shared" si="18"/>
        <v>122272.22999999984</v>
      </c>
      <c r="G154" s="80">
        <f>SUM($D$21:D154)</f>
        <v>44263.009999999995</v>
      </c>
      <c r="H154" s="80">
        <f>SUM($E$21:E154)</f>
        <v>71135.76999999999</v>
      </c>
      <c r="I154" s="80">
        <f t="shared" si="19"/>
        <v>2885.6100000000006</v>
      </c>
      <c r="J154" s="80">
        <f t="shared" si="20"/>
        <v>6658.65</v>
      </c>
    </row>
    <row r="155" spans="2:10" ht="11.4" x14ac:dyDescent="0.2">
      <c r="B155" s="78">
        <f t="shared" si="14"/>
        <v>134</v>
      </c>
      <c r="C155" s="79">
        <f t="shared" si="15"/>
        <v>41623.1875</v>
      </c>
      <c r="D155" s="80">
        <f t="shared" si="16"/>
        <v>254.73</v>
      </c>
      <c r="E155" s="80">
        <f t="shared" si="17"/>
        <v>612.92999999999995</v>
      </c>
      <c r="F155" s="80">
        <f t="shared" si="18"/>
        <v>121659.29999999984</v>
      </c>
      <c r="G155" s="80">
        <f>SUM($D$21:D155)</f>
        <v>44517.74</v>
      </c>
      <c r="H155" s="80">
        <f>SUM($E$21:E155)</f>
        <v>71748.699999999983</v>
      </c>
      <c r="I155" s="80">
        <f t="shared" si="19"/>
        <v>3140.3400000000006</v>
      </c>
      <c r="J155" s="80">
        <f t="shared" si="20"/>
        <v>7271.58</v>
      </c>
    </row>
    <row r="156" spans="2:10" ht="11.4" x14ac:dyDescent="0.2">
      <c r="B156" s="78">
        <f t="shared" si="14"/>
        <v>135</v>
      </c>
      <c r="C156" s="79">
        <f t="shared" si="15"/>
        <v>41653.625</v>
      </c>
      <c r="D156" s="80">
        <f t="shared" si="16"/>
        <v>253.46</v>
      </c>
      <c r="E156" s="80">
        <f t="shared" si="17"/>
        <v>614.19999999999993</v>
      </c>
      <c r="F156" s="80">
        <f t="shared" si="18"/>
        <v>121045.09999999985</v>
      </c>
      <c r="G156" s="80">
        <f>SUM($D$21:D156)</f>
        <v>44771.199999999997</v>
      </c>
      <c r="H156" s="80">
        <f>SUM($E$21:E156)</f>
        <v>72362.89999999998</v>
      </c>
      <c r="I156" s="80">
        <f t="shared" si="19"/>
        <v>253.46</v>
      </c>
      <c r="J156" s="80">
        <f t="shared" si="20"/>
        <v>614.19999999999993</v>
      </c>
    </row>
    <row r="157" spans="2:10" ht="11.4" x14ac:dyDescent="0.2">
      <c r="B157" s="78">
        <f t="shared" si="14"/>
        <v>136</v>
      </c>
      <c r="C157" s="79">
        <f t="shared" si="15"/>
        <v>41684.0625</v>
      </c>
      <c r="D157" s="80">
        <f t="shared" si="16"/>
        <v>252.18</v>
      </c>
      <c r="E157" s="80">
        <f t="shared" si="17"/>
        <v>615.48</v>
      </c>
      <c r="F157" s="80">
        <f t="shared" si="18"/>
        <v>120429.61999999985</v>
      </c>
      <c r="G157" s="80">
        <f>SUM($D$21:D157)</f>
        <v>45023.38</v>
      </c>
      <c r="H157" s="80">
        <f>SUM($E$21:E157)</f>
        <v>72978.379999999976</v>
      </c>
      <c r="I157" s="80">
        <f t="shared" si="19"/>
        <v>505.64</v>
      </c>
      <c r="J157" s="80">
        <f t="shared" si="20"/>
        <v>1229.6799999999998</v>
      </c>
    </row>
    <row r="158" spans="2:10" ht="11.4" x14ac:dyDescent="0.2">
      <c r="B158" s="78">
        <f t="shared" si="14"/>
        <v>137</v>
      </c>
      <c r="C158" s="79">
        <f t="shared" si="15"/>
        <v>41714.5</v>
      </c>
      <c r="D158" s="80">
        <f t="shared" si="16"/>
        <v>250.9</v>
      </c>
      <c r="E158" s="80">
        <f t="shared" si="17"/>
        <v>616.76</v>
      </c>
      <c r="F158" s="80">
        <f t="shared" si="18"/>
        <v>119812.85999999986</v>
      </c>
      <c r="G158" s="80">
        <f>SUM($D$21:D158)</f>
        <v>45274.28</v>
      </c>
      <c r="H158" s="80">
        <f>SUM($E$21:E158)</f>
        <v>73595.13999999997</v>
      </c>
      <c r="I158" s="80">
        <f t="shared" si="19"/>
        <v>756.54</v>
      </c>
      <c r="J158" s="80">
        <f t="shared" si="20"/>
        <v>1846.4399999999998</v>
      </c>
    </row>
    <row r="159" spans="2:10" ht="11.4" x14ac:dyDescent="0.2">
      <c r="B159" s="78">
        <f t="shared" si="14"/>
        <v>138</v>
      </c>
      <c r="C159" s="79">
        <f t="shared" si="15"/>
        <v>41744.9375</v>
      </c>
      <c r="D159" s="80">
        <f t="shared" si="16"/>
        <v>249.61</v>
      </c>
      <c r="E159" s="80">
        <f t="shared" si="17"/>
        <v>618.04999999999995</v>
      </c>
      <c r="F159" s="80">
        <f t="shared" si="18"/>
        <v>119194.80999999985</v>
      </c>
      <c r="G159" s="80">
        <f>SUM($D$21:D159)</f>
        <v>45523.89</v>
      </c>
      <c r="H159" s="80">
        <f>SUM($E$21:E159)</f>
        <v>74213.189999999973</v>
      </c>
      <c r="I159" s="80">
        <f t="shared" si="19"/>
        <v>1006.15</v>
      </c>
      <c r="J159" s="80">
        <f t="shared" si="20"/>
        <v>2464.4899999999998</v>
      </c>
    </row>
    <row r="160" spans="2:10" ht="11.4" x14ac:dyDescent="0.2">
      <c r="B160" s="78">
        <f t="shared" si="14"/>
        <v>139</v>
      </c>
      <c r="C160" s="79">
        <f t="shared" si="15"/>
        <v>41775.375</v>
      </c>
      <c r="D160" s="80">
        <f t="shared" si="16"/>
        <v>248.32</v>
      </c>
      <c r="E160" s="80">
        <f t="shared" si="17"/>
        <v>619.33999999999992</v>
      </c>
      <c r="F160" s="80">
        <f t="shared" si="18"/>
        <v>118575.46999999986</v>
      </c>
      <c r="G160" s="80">
        <f>SUM($D$21:D160)</f>
        <v>45772.21</v>
      </c>
      <c r="H160" s="80">
        <f>SUM($E$21:E160)</f>
        <v>74832.52999999997</v>
      </c>
      <c r="I160" s="80">
        <f t="shared" si="19"/>
        <v>1254.47</v>
      </c>
      <c r="J160" s="80">
        <f t="shared" si="20"/>
        <v>3083.83</v>
      </c>
    </row>
    <row r="161" spans="2:10" ht="11.4" x14ac:dyDescent="0.2">
      <c r="B161" s="78">
        <f t="shared" si="14"/>
        <v>140</v>
      </c>
      <c r="C161" s="79">
        <f t="shared" si="15"/>
        <v>41805.8125</v>
      </c>
      <c r="D161" s="80">
        <f t="shared" si="16"/>
        <v>247.03</v>
      </c>
      <c r="E161" s="80">
        <f t="shared" si="17"/>
        <v>620.63</v>
      </c>
      <c r="F161" s="80">
        <f t="shared" si="18"/>
        <v>117954.83999999985</v>
      </c>
      <c r="G161" s="80">
        <f>SUM($D$21:D161)</f>
        <v>46019.24</v>
      </c>
      <c r="H161" s="80">
        <f>SUM($E$21:E161)</f>
        <v>75453.159999999974</v>
      </c>
      <c r="I161" s="80">
        <f t="shared" si="19"/>
        <v>1501.5</v>
      </c>
      <c r="J161" s="80">
        <f t="shared" si="20"/>
        <v>3704.46</v>
      </c>
    </row>
    <row r="162" spans="2:10" ht="11.4" x14ac:dyDescent="0.2">
      <c r="B162" s="78">
        <f t="shared" si="14"/>
        <v>141</v>
      </c>
      <c r="C162" s="79">
        <f t="shared" si="15"/>
        <v>41836.25</v>
      </c>
      <c r="D162" s="80">
        <f t="shared" si="16"/>
        <v>245.74</v>
      </c>
      <c r="E162" s="80">
        <f t="shared" si="17"/>
        <v>621.91999999999996</v>
      </c>
      <c r="F162" s="80">
        <f t="shared" si="18"/>
        <v>117332.91999999985</v>
      </c>
      <c r="G162" s="80">
        <f>SUM($D$21:D162)</f>
        <v>46264.979999999996</v>
      </c>
      <c r="H162" s="80">
        <f>SUM($E$21:E162)</f>
        <v>76075.079999999973</v>
      </c>
      <c r="I162" s="80">
        <f t="shared" si="19"/>
        <v>1747.24</v>
      </c>
      <c r="J162" s="80">
        <f t="shared" si="20"/>
        <v>4326.38</v>
      </c>
    </row>
    <row r="163" spans="2:10" ht="11.4" x14ac:dyDescent="0.2">
      <c r="B163" s="78">
        <f t="shared" si="14"/>
        <v>142</v>
      </c>
      <c r="C163" s="79">
        <f t="shared" si="15"/>
        <v>41866.6875</v>
      </c>
      <c r="D163" s="80">
        <f t="shared" si="16"/>
        <v>244.44</v>
      </c>
      <c r="E163" s="80">
        <f t="shared" si="17"/>
        <v>623.22</v>
      </c>
      <c r="F163" s="80">
        <f t="shared" si="18"/>
        <v>116709.69999999985</v>
      </c>
      <c r="G163" s="80">
        <f>SUM($D$21:D163)</f>
        <v>46509.42</v>
      </c>
      <c r="H163" s="80">
        <f>SUM($E$21:E163)</f>
        <v>76698.299999999974</v>
      </c>
      <c r="I163" s="80">
        <f t="shared" si="19"/>
        <v>1991.68</v>
      </c>
      <c r="J163" s="80">
        <f t="shared" si="20"/>
        <v>4949.6000000000004</v>
      </c>
    </row>
    <row r="164" spans="2:10" ht="11.4" x14ac:dyDescent="0.2">
      <c r="B164" s="78">
        <f t="shared" si="14"/>
        <v>143</v>
      </c>
      <c r="C164" s="79">
        <f t="shared" si="15"/>
        <v>41897.125</v>
      </c>
      <c r="D164" s="80">
        <f t="shared" si="16"/>
        <v>243.15</v>
      </c>
      <c r="E164" s="80">
        <f t="shared" si="17"/>
        <v>624.51</v>
      </c>
      <c r="F164" s="80">
        <f t="shared" si="18"/>
        <v>116085.18999999986</v>
      </c>
      <c r="G164" s="80">
        <f>SUM($D$21:D164)</f>
        <v>46752.57</v>
      </c>
      <c r="H164" s="80">
        <f>SUM($E$21:E164)</f>
        <v>77322.809999999969</v>
      </c>
      <c r="I164" s="80">
        <f t="shared" si="19"/>
        <v>2234.83</v>
      </c>
      <c r="J164" s="80">
        <f t="shared" si="20"/>
        <v>5574.1100000000006</v>
      </c>
    </row>
    <row r="165" spans="2:10" ht="11.4" x14ac:dyDescent="0.2">
      <c r="B165" s="78">
        <f t="shared" si="14"/>
        <v>144</v>
      </c>
      <c r="C165" s="79">
        <f t="shared" si="15"/>
        <v>41927.5625</v>
      </c>
      <c r="D165" s="80">
        <f t="shared" si="16"/>
        <v>241.84</v>
      </c>
      <c r="E165" s="80">
        <f t="shared" si="17"/>
        <v>625.81999999999994</v>
      </c>
      <c r="F165" s="80">
        <f t="shared" si="18"/>
        <v>115459.36999999985</v>
      </c>
      <c r="G165" s="80">
        <f>SUM($D$21:D165)</f>
        <v>46994.409999999996</v>
      </c>
      <c r="H165" s="80">
        <f>SUM($E$21:E165)</f>
        <v>77948.629999999976</v>
      </c>
      <c r="I165" s="80">
        <f t="shared" si="19"/>
        <v>2476.67</v>
      </c>
      <c r="J165" s="80">
        <f t="shared" si="20"/>
        <v>6199.93</v>
      </c>
    </row>
    <row r="166" spans="2:10" ht="11.4" x14ac:dyDescent="0.2">
      <c r="B166" s="78">
        <f t="shared" si="14"/>
        <v>145</v>
      </c>
      <c r="C166" s="79">
        <f t="shared" si="15"/>
        <v>41958</v>
      </c>
      <c r="D166" s="80">
        <f t="shared" si="16"/>
        <v>240.54</v>
      </c>
      <c r="E166" s="80">
        <f t="shared" si="17"/>
        <v>627.12</v>
      </c>
      <c r="F166" s="80">
        <f t="shared" si="18"/>
        <v>114832.24999999985</v>
      </c>
      <c r="G166" s="80">
        <f>SUM($D$21:D166)</f>
        <v>47234.95</v>
      </c>
      <c r="H166" s="80">
        <f>SUM($E$21:E166)</f>
        <v>78575.749999999971</v>
      </c>
      <c r="I166" s="80">
        <f t="shared" si="19"/>
        <v>2717.21</v>
      </c>
      <c r="J166" s="80">
        <f t="shared" si="20"/>
        <v>6827.05</v>
      </c>
    </row>
    <row r="167" spans="2:10" ht="11.4" x14ac:dyDescent="0.2">
      <c r="B167" s="78">
        <f t="shared" si="14"/>
        <v>146</v>
      </c>
      <c r="C167" s="79">
        <f t="shared" si="15"/>
        <v>41988.4375</v>
      </c>
      <c r="D167" s="80">
        <f t="shared" si="16"/>
        <v>239.23</v>
      </c>
      <c r="E167" s="80">
        <f t="shared" si="17"/>
        <v>628.42999999999995</v>
      </c>
      <c r="F167" s="80">
        <f t="shared" si="18"/>
        <v>114203.81999999986</v>
      </c>
      <c r="G167" s="80">
        <f>SUM($D$21:D167)</f>
        <v>47474.18</v>
      </c>
      <c r="H167" s="80">
        <f>SUM($E$21:E167)</f>
        <v>79204.179999999964</v>
      </c>
      <c r="I167" s="80">
        <f t="shared" si="19"/>
        <v>2956.44</v>
      </c>
      <c r="J167" s="80">
        <f t="shared" si="20"/>
        <v>7455.4800000000005</v>
      </c>
    </row>
    <row r="168" spans="2:10" ht="11.4" x14ac:dyDescent="0.2">
      <c r="B168" s="78">
        <f t="shared" si="14"/>
        <v>147</v>
      </c>
      <c r="C168" s="79">
        <f t="shared" si="15"/>
        <v>42018.875</v>
      </c>
      <c r="D168" s="80">
        <f t="shared" si="16"/>
        <v>237.92</v>
      </c>
      <c r="E168" s="80">
        <f t="shared" si="17"/>
        <v>629.74</v>
      </c>
      <c r="F168" s="80">
        <f t="shared" si="18"/>
        <v>113574.07999999986</v>
      </c>
      <c r="G168" s="80">
        <f>SUM($D$21:D168)</f>
        <v>47712.1</v>
      </c>
      <c r="H168" s="80">
        <f>SUM($E$21:E168)</f>
        <v>79833.919999999969</v>
      </c>
      <c r="I168" s="80">
        <f t="shared" si="19"/>
        <v>237.92</v>
      </c>
      <c r="J168" s="80">
        <f t="shared" si="20"/>
        <v>629.74</v>
      </c>
    </row>
    <row r="169" spans="2:10" ht="11.4" x14ac:dyDescent="0.2">
      <c r="B169" s="78">
        <f t="shared" si="14"/>
        <v>148</v>
      </c>
      <c r="C169" s="79">
        <f t="shared" si="15"/>
        <v>42049.3125</v>
      </c>
      <c r="D169" s="80">
        <f t="shared" si="16"/>
        <v>236.61</v>
      </c>
      <c r="E169" s="80">
        <f t="shared" si="17"/>
        <v>631.04999999999995</v>
      </c>
      <c r="F169" s="80">
        <f t="shared" si="18"/>
        <v>112943.02999999985</v>
      </c>
      <c r="G169" s="80">
        <f>SUM($D$21:D169)</f>
        <v>47948.71</v>
      </c>
      <c r="H169" s="80">
        <f>SUM($E$21:E169)</f>
        <v>80464.969999999972</v>
      </c>
      <c r="I169" s="80">
        <f t="shared" si="19"/>
        <v>474.53</v>
      </c>
      <c r="J169" s="80">
        <f t="shared" si="20"/>
        <v>1260.79</v>
      </c>
    </row>
    <row r="170" spans="2:10" ht="11.4" x14ac:dyDescent="0.2">
      <c r="B170" s="78">
        <f t="shared" si="14"/>
        <v>149</v>
      </c>
      <c r="C170" s="79">
        <f t="shared" si="15"/>
        <v>42079.75</v>
      </c>
      <c r="D170" s="80">
        <f t="shared" si="16"/>
        <v>235.3</v>
      </c>
      <c r="E170" s="80">
        <f t="shared" si="17"/>
        <v>632.3599999999999</v>
      </c>
      <c r="F170" s="80">
        <f t="shared" si="18"/>
        <v>112310.66999999985</v>
      </c>
      <c r="G170" s="80">
        <f>SUM($D$21:D170)</f>
        <v>48184.01</v>
      </c>
      <c r="H170" s="80">
        <f>SUM($E$21:E170)</f>
        <v>81097.329999999973</v>
      </c>
      <c r="I170" s="80">
        <f t="shared" si="19"/>
        <v>709.82999999999993</v>
      </c>
      <c r="J170" s="80">
        <f t="shared" si="20"/>
        <v>1893.1499999999999</v>
      </c>
    </row>
    <row r="171" spans="2:10" ht="11.4" x14ac:dyDescent="0.2">
      <c r="B171" s="78">
        <f t="shared" si="14"/>
        <v>150</v>
      </c>
      <c r="C171" s="79">
        <f t="shared" si="15"/>
        <v>42110.1875</v>
      </c>
      <c r="D171" s="80">
        <f t="shared" si="16"/>
        <v>233.98</v>
      </c>
      <c r="E171" s="80">
        <f t="shared" si="17"/>
        <v>633.67999999999995</v>
      </c>
      <c r="F171" s="80">
        <f t="shared" si="18"/>
        <v>111676.98999999986</v>
      </c>
      <c r="G171" s="80">
        <f>SUM($D$21:D171)</f>
        <v>48417.990000000005</v>
      </c>
      <c r="H171" s="80">
        <f>SUM($E$21:E171)</f>
        <v>81731.009999999966</v>
      </c>
      <c r="I171" s="80">
        <f t="shared" si="19"/>
        <v>943.81</v>
      </c>
      <c r="J171" s="80">
        <f t="shared" si="20"/>
        <v>2526.83</v>
      </c>
    </row>
    <row r="172" spans="2:10" ht="11.4" x14ac:dyDescent="0.2">
      <c r="B172" s="78">
        <f t="shared" si="14"/>
        <v>151</v>
      </c>
      <c r="C172" s="79">
        <f t="shared" si="15"/>
        <v>42140.625</v>
      </c>
      <c r="D172" s="80">
        <f t="shared" si="16"/>
        <v>232.66</v>
      </c>
      <c r="E172" s="80">
        <f t="shared" si="17"/>
        <v>635</v>
      </c>
      <c r="F172" s="80">
        <f t="shared" si="18"/>
        <v>111041.98999999986</v>
      </c>
      <c r="G172" s="80">
        <f>SUM($D$21:D172)</f>
        <v>48650.650000000009</v>
      </c>
      <c r="H172" s="80">
        <f>SUM($E$21:E172)</f>
        <v>82366.009999999966</v>
      </c>
      <c r="I172" s="80">
        <f t="shared" si="19"/>
        <v>1176.47</v>
      </c>
      <c r="J172" s="80">
        <f t="shared" si="20"/>
        <v>3161.83</v>
      </c>
    </row>
    <row r="173" spans="2:10" ht="11.4" x14ac:dyDescent="0.2">
      <c r="B173" s="78">
        <f t="shared" si="14"/>
        <v>152</v>
      </c>
      <c r="C173" s="79">
        <f t="shared" si="15"/>
        <v>42171.0625</v>
      </c>
      <c r="D173" s="80">
        <f t="shared" si="16"/>
        <v>231.34</v>
      </c>
      <c r="E173" s="80">
        <f t="shared" si="17"/>
        <v>636.31999999999994</v>
      </c>
      <c r="F173" s="80">
        <f t="shared" si="18"/>
        <v>110405.66999999985</v>
      </c>
      <c r="G173" s="80">
        <f>SUM($D$21:D173)</f>
        <v>48881.990000000005</v>
      </c>
      <c r="H173" s="80">
        <f>SUM($E$21:E173)</f>
        <v>83002.329999999973</v>
      </c>
      <c r="I173" s="80">
        <f t="shared" si="19"/>
        <v>1407.81</v>
      </c>
      <c r="J173" s="80">
        <f t="shared" si="20"/>
        <v>3798.1499999999996</v>
      </c>
    </row>
    <row r="174" spans="2:10" ht="11.4" x14ac:dyDescent="0.2">
      <c r="B174" s="78">
        <f t="shared" si="14"/>
        <v>153</v>
      </c>
      <c r="C174" s="79">
        <f t="shared" si="15"/>
        <v>42201.5</v>
      </c>
      <c r="D174" s="80">
        <f t="shared" si="16"/>
        <v>230.01</v>
      </c>
      <c r="E174" s="80">
        <f t="shared" si="17"/>
        <v>637.65</v>
      </c>
      <c r="F174" s="80">
        <f t="shared" si="18"/>
        <v>109768.01999999986</v>
      </c>
      <c r="G174" s="80">
        <f>SUM($D$21:D174)</f>
        <v>49112.000000000007</v>
      </c>
      <c r="H174" s="80">
        <f>SUM($E$21:E174)</f>
        <v>83639.979999999967</v>
      </c>
      <c r="I174" s="80">
        <f t="shared" si="19"/>
        <v>1637.82</v>
      </c>
      <c r="J174" s="80">
        <f t="shared" si="20"/>
        <v>4435.7999999999993</v>
      </c>
    </row>
    <row r="175" spans="2:10" ht="11.4" x14ac:dyDescent="0.2">
      <c r="B175" s="78">
        <f t="shared" si="14"/>
        <v>154</v>
      </c>
      <c r="C175" s="79">
        <f t="shared" si="15"/>
        <v>42231.9375</v>
      </c>
      <c r="D175" s="80">
        <f t="shared" si="16"/>
        <v>228.68</v>
      </c>
      <c r="E175" s="80">
        <f t="shared" si="17"/>
        <v>638.98</v>
      </c>
      <c r="F175" s="80">
        <f t="shared" si="18"/>
        <v>109129.03999999986</v>
      </c>
      <c r="G175" s="80">
        <f>SUM($D$21:D175)</f>
        <v>49340.680000000008</v>
      </c>
      <c r="H175" s="80">
        <f>SUM($E$21:E175)</f>
        <v>84278.959999999963</v>
      </c>
      <c r="I175" s="80">
        <f t="shared" si="19"/>
        <v>1866.5</v>
      </c>
      <c r="J175" s="80">
        <f t="shared" si="20"/>
        <v>5074.7799999999988</v>
      </c>
    </row>
    <row r="176" spans="2:10" ht="11.4" x14ac:dyDescent="0.2">
      <c r="B176" s="78">
        <f t="shared" si="14"/>
        <v>155</v>
      </c>
      <c r="C176" s="79">
        <f t="shared" si="15"/>
        <v>42262.375</v>
      </c>
      <c r="D176" s="80">
        <f t="shared" si="16"/>
        <v>227.35</v>
      </c>
      <c r="E176" s="80">
        <f t="shared" si="17"/>
        <v>640.30999999999995</v>
      </c>
      <c r="F176" s="80">
        <f t="shared" si="18"/>
        <v>108488.72999999986</v>
      </c>
      <c r="G176" s="80">
        <f>SUM($D$21:D176)</f>
        <v>49568.030000000006</v>
      </c>
      <c r="H176" s="80">
        <f>SUM($E$21:E176)</f>
        <v>84919.26999999996</v>
      </c>
      <c r="I176" s="80">
        <f t="shared" si="19"/>
        <v>2093.85</v>
      </c>
      <c r="J176" s="80">
        <f t="shared" si="20"/>
        <v>5715.0899999999983</v>
      </c>
    </row>
    <row r="177" spans="2:10" ht="11.4" x14ac:dyDescent="0.2">
      <c r="B177" s="78">
        <f t="shared" si="14"/>
        <v>156</v>
      </c>
      <c r="C177" s="79">
        <f t="shared" si="15"/>
        <v>42292.8125</v>
      </c>
      <c r="D177" s="80">
        <f t="shared" si="16"/>
        <v>226.02</v>
      </c>
      <c r="E177" s="80">
        <f t="shared" si="17"/>
        <v>641.64</v>
      </c>
      <c r="F177" s="80">
        <f t="shared" si="18"/>
        <v>107847.08999999987</v>
      </c>
      <c r="G177" s="80">
        <f>SUM($D$21:D177)</f>
        <v>49794.05</v>
      </c>
      <c r="H177" s="80">
        <f>SUM($E$21:E177)</f>
        <v>85560.90999999996</v>
      </c>
      <c r="I177" s="80">
        <f t="shared" si="19"/>
        <v>2319.87</v>
      </c>
      <c r="J177" s="80">
        <f t="shared" si="20"/>
        <v>6356.7299999999987</v>
      </c>
    </row>
    <row r="178" spans="2:10" ht="11.4" x14ac:dyDescent="0.2">
      <c r="B178" s="78">
        <f t="shared" si="14"/>
        <v>157</v>
      </c>
      <c r="C178" s="79">
        <f t="shared" si="15"/>
        <v>42323.25</v>
      </c>
      <c r="D178" s="80">
        <f t="shared" si="16"/>
        <v>224.68</v>
      </c>
      <c r="E178" s="80">
        <f t="shared" si="17"/>
        <v>642.98</v>
      </c>
      <c r="F178" s="80">
        <f t="shared" si="18"/>
        <v>107204.10999999987</v>
      </c>
      <c r="G178" s="80">
        <f>SUM($D$21:D178)</f>
        <v>50018.73</v>
      </c>
      <c r="H178" s="80">
        <f>SUM($E$21:E178)</f>
        <v>86203.889999999956</v>
      </c>
      <c r="I178" s="80">
        <f t="shared" si="19"/>
        <v>2544.5499999999997</v>
      </c>
      <c r="J178" s="80">
        <f t="shared" si="20"/>
        <v>6999.7099999999991</v>
      </c>
    </row>
    <row r="179" spans="2:10" ht="11.4" x14ac:dyDescent="0.2">
      <c r="B179" s="78">
        <f t="shared" si="14"/>
        <v>158</v>
      </c>
      <c r="C179" s="79">
        <f t="shared" si="15"/>
        <v>42353.6875</v>
      </c>
      <c r="D179" s="80">
        <f t="shared" si="16"/>
        <v>223.34</v>
      </c>
      <c r="E179" s="80">
        <f t="shared" si="17"/>
        <v>644.31999999999994</v>
      </c>
      <c r="F179" s="80">
        <f t="shared" si="18"/>
        <v>106559.78999999986</v>
      </c>
      <c r="G179" s="80">
        <f>SUM($D$21:D179)</f>
        <v>50242.07</v>
      </c>
      <c r="H179" s="80">
        <f>SUM($E$21:E179)</f>
        <v>86848.209999999963</v>
      </c>
      <c r="I179" s="80">
        <f t="shared" si="19"/>
        <v>2767.89</v>
      </c>
      <c r="J179" s="80">
        <f t="shared" si="20"/>
        <v>7644.0299999999988</v>
      </c>
    </row>
    <row r="180" spans="2:10" ht="11.4" x14ac:dyDescent="0.2">
      <c r="B180" s="78">
        <f t="shared" si="14"/>
        <v>159</v>
      </c>
      <c r="C180" s="79">
        <f t="shared" si="15"/>
        <v>42384.125</v>
      </c>
      <c r="D180" s="80">
        <f t="shared" si="16"/>
        <v>222</v>
      </c>
      <c r="E180" s="80">
        <f t="shared" si="17"/>
        <v>645.66</v>
      </c>
      <c r="F180" s="80">
        <f t="shared" si="18"/>
        <v>105914.12999999986</v>
      </c>
      <c r="G180" s="80">
        <f>SUM($D$21:D180)</f>
        <v>50464.07</v>
      </c>
      <c r="H180" s="80">
        <f>SUM($E$21:E180)</f>
        <v>87493.869999999966</v>
      </c>
      <c r="I180" s="80">
        <f t="shared" si="19"/>
        <v>222</v>
      </c>
      <c r="J180" s="80">
        <f t="shared" si="20"/>
        <v>645.66</v>
      </c>
    </row>
    <row r="181" spans="2:10" ht="11.4" x14ac:dyDescent="0.2">
      <c r="B181" s="78">
        <f t="shared" si="14"/>
        <v>160</v>
      </c>
      <c r="C181" s="79">
        <f t="shared" si="15"/>
        <v>42414.5625</v>
      </c>
      <c r="D181" s="80">
        <f t="shared" si="16"/>
        <v>220.65</v>
      </c>
      <c r="E181" s="80">
        <f t="shared" si="17"/>
        <v>647.01</v>
      </c>
      <c r="F181" s="80">
        <f t="shared" si="18"/>
        <v>105267.11999999986</v>
      </c>
      <c r="G181" s="80">
        <f>SUM($D$21:D181)</f>
        <v>50684.72</v>
      </c>
      <c r="H181" s="80">
        <f>SUM($E$21:E181)</f>
        <v>88140.879999999961</v>
      </c>
      <c r="I181" s="80">
        <f t="shared" si="19"/>
        <v>442.65</v>
      </c>
      <c r="J181" s="80">
        <f t="shared" si="20"/>
        <v>1292.67</v>
      </c>
    </row>
    <row r="182" spans="2:10" ht="11.4" x14ac:dyDescent="0.2">
      <c r="B182" s="78">
        <f t="shared" si="14"/>
        <v>161</v>
      </c>
      <c r="C182" s="79">
        <f t="shared" si="15"/>
        <v>42445</v>
      </c>
      <c r="D182" s="80">
        <f t="shared" si="16"/>
        <v>219.31</v>
      </c>
      <c r="E182" s="80">
        <f t="shared" si="17"/>
        <v>648.34999999999991</v>
      </c>
      <c r="F182" s="80">
        <f t="shared" si="18"/>
        <v>104618.76999999986</v>
      </c>
      <c r="G182" s="80">
        <f>SUM($D$21:D182)</f>
        <v>50904.03</v>
      </c>
      <c r="H182" s="80">
        <f>SUM($E$21:E182)</f>
        <v>88789.229999999967</v>
      </c>
      <c r="I182" s="80">
        <f t="shared" si="19"/>
        <v>661.96</v>
      </c>
      <c r="J182" s="80">
        <f t="shared" si="20"/>
        <v>1941.02</v>
      </c>
    </row>
    <row r="183" spans="2:10" ht="11.4" x14ac:dyDescent="0.2">
      <c r="B183" s="78">
        <f t="shared" si="14"/>
        <v>162</v>
      </c>
      <c r="C183" s="79">
        <f t="shared" si="15"/>
        <v>42475.4375</v>
      </c>
      <c r="D183" s="80">
        <f t="shared" si="16"/>
        <v>217.96</v>
      </c>
      <c r="E183" s="80">
        <f t="shared" si="17"/>
        <v>649.69999999999993</v>
      </c>
      <c r="F183" s="80">
        <f t="shared" si="18"/>
        <v>103969.06999999986</v>
      </c>
      <c r="G183" s="80">
        <f>SUM($D$21:D183)</f>
        <v>51121.99</v>
      </c>
      <c r="H183" s="80">
        <f>SUM($E$21:E183)</f>
        <v>89438.929999999964</v>
      </c>
      <c r="I183" s="80">
        <f t="shared" si="19"/>
        <v>879.92000000000007</v>
      </c>
      <c r="J183" s="80">
        <f t="shared" si="20"/>
        <v>2590.7199999999998</v>
      </c>
    </row>
    <row r="184" spans="2:10" ht="11.4" x14ac:dyDescent="0.2">
      <c r="B184" s="78">
        <f t="shared" si="14"/>
        <v>163</v>
      </c>
      <c r="C184" s="79">
        <f t="shared" si="15"/>
        <v>42505.875</v>
      </c>
      <c r="D184" s="80">
        <f t="shared" si="16"/>
        <v>216.6</v>
      </c>
      <c r="E184" s="80">
        <f t="shared" si="17"/>
        <v>651.05999999999995</v>
      </c>
      <c r="F184" s="80">
        <f t="shared" si="18"/>
        <v>103318.00999999986</v>
      </c>
      <c r="G184" s="80">
        <f>SUM($D$21:D184)</f>
        <v>51338.59</v>
      </c>
      <c r="H184" s="80">
        <f>SUM($E$21:E184)</f>
        <v>90089.989999999962</v>
      </c>
      <c r="I184" s="80">
        <f t="shared" si="19"/>
        <v>1096.52</v>
      </c>
      <c r="J184" s="80">
        <f t="shared" si="20"/>
        <v>3241.7799999999997</v>
      </c>
    </row>
    <row r="185" spans="2:10" ht="11.4" x14ac:dyDescent="0.2">
      <c r="B185" s="78">
        <f t="shared" si="14"/>
        <v>164</v>
      </c>
      <c r="C185" s="79">
        <f t="shared" si="15"/>
        <v>42536.3125</v>
      </c>
      <c r="D185" s="80">
        <f t="shared" si="16"/>
        <v>215.25</v>
      </c>
      <c r="E185" s="80">
        <f t="shared" si="17"/>
        <v>652.41</v>
      </c>
      <c r="F185" s="80">
        <f t="shared" si="18"/>
        <v>102665.59999999986</v>
      </c>
      <c r="G185" s="80">
        <f>SUM($D$21:D185)</f>
        <v>51553.84</v>
      </c>
      <c r="H185" s="80">
        <f>SUM($E$21:E185)</f>
        <v>90742.399999999965</v>
      </c>
      <c r="I185" s="80">
        <f t="shared" si="19"/>
        <v>1311.77</v>
      </c>
      <c r="J185" s="80">
        <f t="shared" si="20"/>
        <v>3894.1899999999996</v>
      </c>
    </row>
    <row r="186" spans="2:10" ht="11.4" x14ac:dyDescent="0.2">
      <c r="B186" s="78">
        <f t="shared" si="14"/>
        <v>165</v>
      </c>
      <c r="C186" s="79">
        <f t="shared" si="15"/>
        <v>42566.75</v>
      </c>
      <c r="D186" s="80">
        <f t="shared" si="16"/>
        <v>213.89</v>
      </c>
      <c r="E186" s="80">
        <f t="shared" si="17"/>
        <v>653.77</v>
      </c>
      <c r="F186" s="80">
        <f t="shared" si="18"/>
        <v>102011.82999999986</v>
      </c>
      <c r="G186" s="80">
        <f>SUM($D$21:D186)</f>
        <v>51767.729999999996</v>
      </c>
      <c r="H186" s="80">
        <f>SUM($E$21:E186)</f>
        <v>91396.169999999969</v>
      </c>
      <c r="I186" s="80">
        <f t="shared" si="19"/>
        <v>1525.6599999999999</v>
      </c>
      <c r="J186" s="80">
        <f t="shared" si="20"/>
        <v>4547.9599999999991</v>
      </c>
    </row>
    <row r="187" spans="2:10" ht="11.4" x14ac:dyDescent="0.2">
      <c r="B187" s="78">
        <f t="shared" si="14"/>
        <v>166</v>
      </c>
      <c r="C187" s="79">
        <f t="shared" si="15"/>
        <v>42597.1875</v>
      </c>
      <c r="D187" s="80">
        <f t="shared" si="16"/>
        <v>212.52</v>
      </c>
      <c r="E187" s="80">
        <f t="shared" si="17"/>
        <v>655.14</v>
      </c>
      <c r="F187" s="80">
        <f t="shared" si="18"/>
        <v>101356.68999999986</v>
      </c>
      <c r="G187" s="80">
        <f>SUM($D$21:D187)</f>
        <v>51980.249999999993</v>
      </c>
      <c r="H187" s="80">
        <f>SUM($E$21:E187)</f>
        <v>92051.309999999969</v>
      </c>
      <c r="I187" s="80">
        <f t="shared" si="19"/>
        <v>1738.1799999999998</v>
      </c>
      <c r="J187" s="80">
        <f t="shared" si="20"/>
        <v>5203.0999999999995</v>
      </c>
    </row>
    <row r="188" spans="2:10" ht="11.4" x14ac:dyDescent="0.2">
      <c r="B188" s="78">
        <f t="shared" si="14"/>
        <v>167</v>
      </c>
      <c r="C188" s="79">
        <f t="shared" si="15"/>
        <v>42627.625</v>
      </c>
      <c r="D188" s="80">
        <f t="shared" si="16"/>
        <v>211.16</v>
      </c>
      <c r="E188" s="80">
        <f t="shared" si="17"/>
        <v>656.5</v>
      </c>
      <c r="F188" s="80">
        <f t="shared" si="18"/>
        <v>100700.18999999986</v>
      </c>
      <c r="G188" s="80">
        <f>SUM($D$21:D188)</f>
        <v>52191.409999999996</v>
      </c>
      <c r="H188" s="80">
        <f>SUM($E$21:E188)</f>
        <v>92707.809999999969</v>
      </c>
      <c r="I188" s="80">
        <f t="shared" si="19"/>
        <v>1949.34</v>
      </c>
      <c r="J188" s="80">
        <f t="shared" si="20"/>
        <v>5859.5999999999995</v>
      </c>
    </row>
    <row r="189" spans="2:10" ht="11.4" x14ac:dyDescent="0.2">
      <c r="B189" s="78">
        <f t="shared" si="14"/>
        <v>168</v>
      </c>
      <c r="C189" s="79">
        <f t="shared" si="15"/>
        <v>42658.0625</v>
      </c>
      <c r="D189" s="80">
        <f t="shared" si="16"/>
        <v>209.79</v>
      </c>
      <c r="E189" s="80">
        <f t="shared" si="17"/>
        <v>657.87</v>
      </c>
      <c r="F189" s="80">
        <f t="shared" si="18"/>
        <v>100042.31999999986</v>
      </c>
      <c r="G189" s="80">
        <f>SUM($D$21:D189)</f>
        <v>52401.2</v>
      </c>
      <c r="H189" s="80">
        <f>SUM($E$21:E189)</f>
        <v>93365.679999999964</v>
      </c>
      <c r="I189" s="80">
        <f t="shared" si="19"/>
        <v>2159.13</v>
      </c>
      <c r="J189" s="80">
        <f t="shared" si="20"/>
        <v>6517.4699999999993</v>
      </c>
    </row>
    <row r="190" spans="2:10" ht="11.4" x14ac:dyDescent="0.2">
      <c r="B190" s="78">
        <f t="shared" si="14"/>
        <v>169</v>
      </c>
      <c r="C190" s="79">
        <f t="shared" si="15"/>
        <v>42688.5</v>
      </c>
      <c r="D190" s="80">
        <f t="shared" si="16"/>
        <v>208.42</v>
      </c>
      <c r="E190" s="80">
        <f t="shared" si="17"/>
        <v>659.24</v>
      </c>
      <c r="F190" s="80">
        <f t="shared" si="18"/>
        <v>99383.079999999856</v>
      </c>
      <c r="G190" s="80">
        <f>SUM($D$21:D190)</f>
        <v>52609.619999999995</v>
      </c>
      <c r="H190" s="80">
        <f>SUM($E$21:E190)</f>
        <v>94024.919999999969</v>
      </c>
      <c r="I190" s="80">
        <f t="shared" si="19"/>
        <v>2367.5500000000002</v>
      </c>
      <c r="J190" s="80">
        <f t="shared" si="20"/>
        <v>7176.7099999999991</v>
      </c>
    </row>
    <row r="191" spans="2:10" ht="11.4" x14ac:dyDescent="0.2">
      <c r="B191" s="78">
        <f t="shared" si="14"/>
        <v>170</v>
      </c>
      <c r="C191" s="79">
        <f t="shared" si="15"/>
        <v>42718.9375</v>
      </c>
      <c r="D191" s="80">
        <f t="shared" si="16"/>
        <v>207.05</v>
      </c>
      <c r="E191" s="80">
        <f t="shared" si="17"/>
        <v>660.6099999999999</v>
      </c>
      <c r="F191" s="80">
        <f t="shared" si="18"/>
        <v>98722.469999999856</v>
      </c>
      <c r="G191" s="80">
        <f>SUM($D$21:D191)</f>
        <v>52816.67</v>
      </c>
      <c r="H191" s="80">
        <f>SUM($E$21:E191)</f>
        <v>94685.52999999997</v>
      </c>
      <c r="I191" s="80">
        <f t="shared" si="19"/>
        <v>2574.6000000000004</v>
      </c>
      <c r="J191" s="80">
        <f t="shared" si="20"/>
        <v>7837.3199999999988</v>
      </c>
    </row>
    <row r="192" spans="2:10" ht="11.4" x14ac:dyDescent="0.2">
      <c r="B192" s="78">
        <f t="shared" si="14"/>
        <v>171</v>
      </c>
      <c r="C192" s="79">
        <f t="shared" si="15"/>
        <v>42749.375</v>
      </c>
      <c r="D192" s="80">
        <f t="shared" si="16"/>
        <v>205.67</v>
      </c>
      <c r="E192" s="80">
        <f t="shared" si="17"/>
        <v>661.99</v>
      </c>
      <c r="F192" s="80">
        <f t="shared" si="18"/>
        <v>98060.47999999985</v>
      </c>
      <c r="G192" s="80">
        <f>SUM($D$21:D192)</f>
        <v>53022.34</v>
      </c>
      <c r="H192" s="80">
        <f>SUM($E$21:E192)</f>
        <v>95347.519999999975</v>
      </c>
      <c r="I192" s="80">
        <f t="shared" si="19"/>
        <v>205.67</v>
      </c>
      <c r="J192" s="80">
        <f t="shared" si="20"/>
        <v>661.99</v>
      </c>
    </row>
    <row r="193" spans="2:10" ht="11.4" x14ac:dyDescent="0.2">
      <c r="B193" s="78">
        <f t="shared" si="14"/>
        <v>172</v>
      </c>
      <c r="C193" s="79">
        <f t="shared" si="15"/>
        <v>42779.8125</v>
      </c>
      <c r="D193" s="80">
        <f t="shared" si="16"/>
        <v>204.29</v>
      </c>
      <c r="E193" s="80">
        <f t="shared" si="17"/>
        <v>663.37</v>
      </c>
      <c r="F193" s="80">
        <f t="shared" si="18"/>
        <v>97397.109999999855</v>
      </c>
      <c r="G193" s="80">
        <f>SUM($D$21:D193)</f>
        <v>53226.63</v>
      </c>
      <c r="H193" s="80">
        <f>SUM($E$21:E193)</f>
        <v>96010.88999999997</v>
      </c>
      <c r="I193" s="80">
        <f t="shared" si="19"/>
        <v>409.96</v>
      </c>
      <c r="J193" s="80">
        <f t="shared" si="20"/>
        <v>1325.3600000000001</v>
      </c>
    </row>
    <row r="194" spans="2:10" ht="11.4" x14ac:dyDescent="0.2">
      <c r="B194" s="78">
        <f t="shared" si="14"/>
        <v>173</v>
      </c>
      <c r="C194" s="79">
        <f t="shared" si="15"/>
        <v>42810.25</v>
      </c>
      <c r="D194" s="80">
        <f t="shared" si="16"/>
        <v>202.91</v>
      </c>
      <c r="E194" s="80">
        <f t="shared" si="17"/>
        <v>664.75</v>
      </c>
      <c r="F194" s="80">
        <f t="shared" si="18"/>
        <v>96732.359999999855</v>
      </c>
      <c r="G194" s="80">
        <f>SUM($D$21:D194)</f>
        <v>53429.54</v>
      </c>
      <c r="H194" s="80">
        <f>SUM($E$21:E194)</f>
        <v>96675.63999999997</v>
      </c>
      <c r="I194" s="80">
        <f t="shared" si="19"/>
        <v>612.87</v>
      </c>
      <c r="J194" s="80">
        <f t="shared" si="20"/>
        <v>1990.1100000000001</v>
      </c>
    </row>
    <row r="195" spans="2:10" ht="11.4" x14ac:dyDescent="0.2">
      <c r="B195" s="78">
        <f t="shared" si="14"/>
        <v>174</v>
      </c>
      <c r="C195" s="79">
        <f t="shared" si="15"/>
        <v>42840.6875</v>
      </c>
      <c r="D195" s="80">
        <f t="shared" si="16"/>
        <v>201.53</v>
      </c>
      <c r="E195" s="80">
        <f t="shared" si="17"/>
        <v>666.13</v>
      </c>
      <c r="F195" s="80">
        <f t="shared" si="18"/>
        <v>96066.22999999985</v>
      </c>
      <c r="G195" s="80">
        <f>SUM($D$21:D195)</f>
        <v>53631.07</v>
      </c>
      <c r="H195" s="80">
        <f>SUM($E$21:E195)</f>
        <v>97341.769999999975</v>
      </c>
      <c r="I195" s="80">
        <f t="shared" si="19"/>
        <v>814.4</v>
      </c>
      <c r="J195" s="80">
        <f t="shared" si="20"/>
        <v>2656.2400000000002</v>
      </c>
    </row>
    <row r="196" spans="2:10" ht="11.4" x14ac:dyDescent="0.2">
      <c r="B196" s="78">
        <f t="shared" si="14"/>
        <v>175</v>
      </c>
      <c r="C196" s="79">
        <f t="shared" si="15"/>
        <v>42871.125</v>
      </c>
      <c r="D196" s="80">
        <f t="shared" si="16"/>
        <v>200.14</v>
      </c>
      <c r="E196" s="80">
        <f t="shared" si="17"/>
        <v>667.52</v>
      </c>
      <c r="F196" s="80">
        <f t="shared" si="18"/>
        <v>95398.709999999846</v>
      </c>
      <c r="G196" s="80">
        <f>SUM($D$21:D196)</f>
        <v>53831.21</v>
      </c>
      <c r="H196" s="80">
        <f>SUM($E$21:E196)</f>
        <v>98009.289999999979</v>
      </c>
      <c r="I196" s="80">
        <f t="shared" si="19"/>
        <v>1014.54</v>
      </c>
      <c r="J196" s="80">
        <f t="shared" si="20"/>
        <v>3323.76</v>
      </c>
    </row>
    <row r="197" spans="2:10" ht="11.4" x14ac:dyDescent="0.2">
      <c r="B197" s="78">
        <f t="shared" si="14"/>
        <v>176</v>
      </c>
      <c r="C197" s="79">
        <f t="shared" si="15"/>
        <v>42901.5625</v>
      </c>
      <c r="D197" s="80">
        <f t="shared" si="16"/>
        <v>198.75</v>
      </c>
      <c r="E197" s="80">
        <f t="shared" si="17"/>
        <v>668.91</v>
      </c>
      <c r="F197" s="80">
        <f t="shared" si="18"/>
        <v>94729.799999999843</v>
      </c>
      <c r="G197" s="80">
        <f>SUM($D$21:D197)</f>
        <v>54029.96</v>
      </c>
      <c r="H197" s="80">
        <f>SUM($E$21:E197)</f>
        <v>98678.199999999983</v>
      </c>
      <c r="I197" s="80">
        <f t="shared" si="19"/>
        <v>1213.29</v>
      </c>
      <c r="J197" s="80">
        <f t="shared" si="20"/>
        <v>3992.67</v>
      </c>
    </row>
    <row r="198" spans="2:10" ht="11.4" x14ac:dyDescent="0.2">
      <c r="B198" s="78">
        <f t="shared" si="14"/>
        <v>177</v>
      </c>
      <c r="C198" s="79">
        <f t="shared" si="15"/>
        <v>42932</v>
      </c>
      <c r="D198" s="80">
        <f t="shared" si="16"/>
        <v>197.35</v>
      </c>
      <c r="E198" s="80">
        <f t="shared" si="17"/>
        <v>670.31</v>
      </c>
      <c r="F198" s="80">
        <f t="shared" si="18"/>
        <v>94059.489999999845</v>
      </c>
      <c r="G198" s="80">
        <f>SUM($D$21:D198)</f>
        <v>54227.31</v>
      </c>
      <c r="H198" s="80">
        <f>SUM($E$21:E198)</f>
        <v>99348.50999999998</v>
      </c>
      <c r="I198" s="80">
        <f t="shared" si="19"/>
        <v>1410.6399999999999</v>
      </c>
      <c r="J198" s="80">
        <f t="shared" si="20"/>
        <v>4662.9799999999996</v>
      </c>
    </row>
    <row r="199" spans="2:10" ht="11.4" x14ac:dyDescent="0.2">
      <c r="B199" s="78">
        <f t="shared" si="14"/>
        <v>178</v>
      </c>
      <c r="C199" s="79">
        <f t="shared" si="15"/>
        <v>42962.4375</v>
      </c>
      <c r="D199" s="80">
        <f t="shared" si="16"/>
        <v>195.96</v>
      </c>
      <c r="E199" s="80">
        <f t="shared" si="17"/>
        <v>671.69999999999993</v>
      </c>
      <c r="F199" s="80">
        <f t="shared" si="18"/>
        <v>93387.789999999848</v>
      </c>
      <c r="G199" s="80">
        <f>SUM($D$21:D199)</f>
        <v>54423.27</v>
      </c>
      <c r="H199" s="80">
        <f>SUM($E$21:E199)</f>
        <v>100020.20999999998</v>
      </c>
      <c r="I199" s="80">
        <f t="shared" si="19"/>
        <v>1606.6</v>
      </c>
      <c r="J199" s="80">
        <f t="shared" si="20"/>
        <v>5334.6799999999994</v>
      </c>
    </row>
    <row r="200" spans="2:10" ht="11.4" x14ac:dyDescent="0.2">
      <c r="B200" s="78">
        <f t="shared" si="14"/>
        <v>179</v>
      </c>
      <c r="C200" s="79">
        <f t="shared" si="15"/>
        <v>42992.875</v>
      </c>
      <c r="D200" s="80">
        <f t="shared" si="16"/>
        <v>194.56</v>
      </c>
      <c r="E200" s="80">
        <f t="shared" si="17"/>
        <v>673.09999999999991</v>
      </c>
      <c r="F200" s="80">
        <f t="shared" si="18"/>
        <v>92714.689999999842</v>
      </c>
      <c r="G200" s="80">
        <f>SUM($D$21:D200)</f>
        <v>54617.829999999994</v>
      </c>
      <c r="H200" s="80">
        <f>SUM($E$21:E200)</f>
        <v>100693.30999999998</v>
      </c>
      <c r="I200" s="80">
        <f t="shared" si="19"/>
        <v>1801.1599999999999</v>
      </c>
      <c r="J200" s="80">
        <f t="shared" si="20"/>
        <v>6007.7799999999988</v>
      </c>
    </row>
    <row r="201" spans="2:10" ht="11.4" x14ac:dyDescent="0.2">
      <c r="B201" s="78">
        <f t="shared" si="14"/>
        <v>180</v>
      </c>
      <c r="C201" s="79">
        <f t="shared" si="15"/>
        <v>43023.3125</v>
      </c>
      <c r="D201" s="80">
        <f t="shared" si="16"/>
        <v>193.16</v>
      </c>
      <c r="E201" s="80">
        <f t="shared" si="17"/>
        <v>674.5</v>
      </c>
      <c r="F201" s="80">
        <f t="shared" si="18"/>
        <v>92040.189999999842</v>
      </c>
      <c r="G201" s="80">
        <f>SUM($D$21:D201)</f>
        <v>54810.99</v>
      </c>
      <c r="H201" s="80">
        <f>SUM($E$21:E201)</f>
        <v>101367.80999999998</v>
      </c>
      <c r="I201" s="80">
        <f t="shared" si="19"/>
        <v>1994.32</v>
      </c>
      <c r="J201" s="80">
        <f t="shared" si="20"/>
        <v>6682.2799999999988</v>
      </c>
    </row>
    <row r="202" spans="2:10" ht="11.4" x14ac:dyDescent="0.2">
      <c r="B202" s="78">
        <f t="shared" si="14"/>
        <v>181</v>
      </c>
      <c r="C202" s="79">
        <f t="shared" si="15"/>
        <v>43053.75</v>
      </c>
      <c r="D202" s="80">
        <f t="shared" si="16"/>
        <v>191.75</v>
      </c>
      <c r="E202" s="80">
        <f t="shared" si="17"/>
        <v>675.91</v>
      </c>
      <c r="F202" s="80">
        <f t="shared" si="18"/>
        <v>91364.279999999839</v>
      </c>
      <c r="G202" s="80">
        <f>SUM($D$21:D202)</f>
        <v>55002.74</v>
      </c>
      <c r="H202" s="80">
        <f>SUM($E$21:E202)</f>
        <v>102043.71999999999</v>
      </c>
      <c r="I202" s="80">
        <f t="shared" si="19"/>
        <v>2186.0699999999997</v>
      </c>
      <c r="J202" s="80">
        <f t="shared" si="20"/>
        <v>7358.1899999999987</v>
      </c>
    </row>
    <row r="203" spans="2:10" ht="11.4" x14ac:dyDescent="0.2">
      <c r="B203" s="78">
        <f t="shared" si="14"/>
        <v>182</v>
      </c>
      <c r="C203" s="79">
        <f t="shared" si="15"/>
        <v>43084.1875</v>
      </c>
      <c r="D203" s="80">
        <f t="shared" si="16"/>
        <v>190.34</v>
      </c>
      <c r="E203" s="80">
        <f t="shared" si="17"/>
        <v>677.31999999999994</v>
      </c>
      <c r="F203" s="80">
        <f t="shared" si="18"/>
        <v>90686.959999999832</v>
      </c>
      <c r="G203" s="80">
        <f>SUM($D$21:D203)</f>
        <v>55193.079999999994</v>
      </c>
      <c r="H203" s="80">
        <f>SUM($E$21:E203)</f>
        <v>102721.04</v>
      </c>
      <c r="I203" s="80">
        <f t="shared" si="19"/>
        <v>2376.41</v>
      </c>
      <c r="J203" s="80">
        <f t="shared" si="20"/>
        <v>8035.5099999999984</v>
      </c>
    </row>
    <row r="204" spans="2:10" ht="11.4" x14ac:dyDescent="0.2">
      <c r="B204" s="78">
        <f t="shared" si="14"/>
        <v>183</v>
      </c>
      <c r="C204" s="79">
        <f t="shared" si="15"/>
        <v>43114.625</v>
      </c>
      <c r="D204" s="80">
        <f t="shared" si="16"/>
        <v>188.93</v>
      </c>
      <c r="E204" s="80">
        <f t="shared" si="17"/>
        <v>678.73</v>
      </c>
      <c r="F204" s="80">
        <f t="shared" si="18"/>
        <v>90008.229999999836</v>
      </c>
      <c r="G204" s="80">
        <f>SUM($D$21:D204)</f>
        <v>55382.009999999995</v>
      </c>
      <c r="H204" s="80">
        <f>SUM($E$21:E204)</f>
        <v>103399.76999999999</v>
      </c>
      <c r="I204" s="80">
        <f t="shared" si="19"/>
        <v>188.93</v>
      </c>
      <c r="J204" s="80">
        <f t="shared" si="20"/>
        <v>678.73</v>
      </c>
    </row>
    <row r="205" spans="2:10" ht="11.4" x14ac:dyDescent="0.2">
      <c r="B205" s="78">
        <f t="shared" si="14"/>
        <v>184</v>
      </c>
      <c r="C205" s="79">
        <f t="shared" si="15"/>
        <v>43145.0625</v>
      </c>
      <c r="D205" s="80">
        <f t="shared" si="16"/>
        <v>187.52</v>
      </c>
      <c r="E205" s="80">
        <f t="shared" si="17"/>
        <v>680.14</v>
      </c>
      <c r="F205" s="80">
        <f t="shared" si="18"/>
        <v>89328.089999999836</v>
      </c>
      <c r="G205" s="80">
        <f>SUM($D$21:D205)</f>
        <v>55569.529999999992</v>
      </c>
      <c r="H205" s="80">
        <f>SUM($E$21:E205)</f>
        <v>104079.90999999999</v>
      </c>
      <c r="I205" s="80">
        <f t="shared" si="19"/>
        <v>376.45000000000005</v>
      </c>
      <c r="J205" s="80">
        <f t="shared" si="20"/>
        <v>1358.87</v>
      </c>
    </row>
    <row r="206" spans="2:10" ht="11.4" x14ac:dyDescent="0.2">
      <c r="B206" s="78">
        <f t="shared" si="14"/>
        <v>185</v>
      </c>
      <c r="C206" s="79">
        <f t="shared" si="15"/>
        <v>43175.5</v>
      </c>
      <c r="D206" s="80">
        <f t="shared" si="16"/>
        <v>186.1</v>
      </c>
      <c r="E206" s="80">
        <f t="shared" si="17"/>
        <v>681.56</v>
      </c>
      <c r="F206" s="80">
        <f t="shared" si="18"/>
        <v>88646.529999999839</v>
      </c>
      <c r="G206" s="80">
        <f>SUM($D$21:D206)</f>
        <v>55755.62999999999</v>
      </c>
      <c r="H206" s="80">
        <f>SUM($E$21:E206)</f>
        <v>104761.46999999999</v>
      </c>
      <c r="I206" s="80">
        <f t="shared" si="19"/>
        <v>562.55000000000007</v>
      </c>
      <c r="J206" s="80">
        <f t="shared" si="20"/>
        <v>2040.4299999999998</v>
      </c>
    </row>
    <row r="207" spans="2:10" ht="11.4" x14ac:dyDescent="0.2">
      <c r="B207" s="78">
        <f t="shared" si="14"/>
        <v>186</v>
      </c>
      <c r="C207" s="79">
        <f t="shared" si="15"/>
        <v>43205.9375</v>
      </c>
      <c r="D207" s="80">
        <f t="shared" si="16"/>
        <v>184.68</v>
      </c>
      <c r="E207" s="80">
        <f t="shared" si="17"/>
        <v>682.98</v>
      </c>
      <c r="F207" s="80">
        <f t="shared" si="18"/>
        <v>87963.549999999843</v>
      </c>
      <c r="G207" s="80">
        <f>SUM($D$21:D207)</f>
        <v>55940.30999999999</v>
      </c>
      <c r="H207" s="80">
        <f>SUM($E$21:E207)</f>
        <v>105444.44999999998</v>
      </c>
      <c r="I207" s="80">
        <f t="shared" si="19"/>
        <v>747.23</v>
      </c>
      <c r="J207" s="80">
        <f t="shared" si="20"/>
        <v>2723.41</v>
      </c>
    </row>
    <row r="208" spans="2:10" ht="11.4" x14ac:dyDescent="0.2">
      <c r="B208" s="78">
        <f t="shared" si="14"/>
        <v>187</v>
      </c>
      <c r="C208" s="79">
        <f t="shared" si="15"/>
        <v>43236.375</v>
      </c>
      <c r="D208" s="80">
        <f t="shared" si="16"/>
        <v>183.26</v>
      </c>
      <c r="E208" s="80">
        <f t="shared" si="17"/>
        <v>684.4</v>
      </c>
      <c r="F208" s="80">
        <f t="shared" si="18"/>
        <v>87279.149999999849</v>
      </c>
      <c r="G208" s="80">
        <f>SUM($D$21:D208)</f>
        <v>56123.569999999992</v>
      </c>
      <c r="H208" s="80">
        <f>SUM($E$21:E208)</f>
        <v>106128.84999999998</v>
      </c>
      <c r="I208" s="80">
        <f t="shared" si="19"/>
        <v>930.49</v>
      </c>
      <c r="J208" s="80">
        <f t="shared" si="20"/>
        <v>3407.81</v>
      </c>
    </row>
    <row r="209" spans="2:10" ht="11.4" x14ac:dyDescent="0.2">
      <c r="B209" s="78">
        <f t="shared" si="14"/>
        <v>188</v>
      </c>
      <c r="C209" s="79">
        <f t="shared" si="15"/>
        <v>43266.8125</v>
      </c>
      <c r="D209" s="80">
        <f t="shared" si="16"/>
        <v>181.83</v>
      </c>
      <c r="E209" s="80">
        <f t="shared" si="17"/>
        <v>685.82999999999993</v>
      </c>
      <c r="F209" s="80">
        <f t="shared" si="18"/>
        <v>86593.319999999847</v>
      </c>
      <c r="G209" s="80">
        <f>SUM($D$21:D209)</f>
        <v>56305.399999999994</v>
      </c>
      <c r="H209" s="80">
        <f>SUM($E$21:E209)</f>
        <v>106814.67999999998</v>
      </c>
      <c r="I209" s="80">
        <f t="shared" si="19"/>
        <v>1112.32</v>
      </c>
      <c r="J209" s="80">
        <f t="shared" si="20"/>
        <v>4093.64</v>
      </c>
    </row>
    <row r="210" spans="2:10" ht="11.4" x14ac:dyDescent="0.2">
      <c r="B210" s="78">
        <f t="shared" si="14"/>
        <v>189</v>
      </c>
      <c r="C210" s="79">
        <f t="shared" si="15"/>
        <v>43297.25</v>
      </c>
      <c r="D210" s="80">
        <f t="shared" si="16"/>
        <v>180.4</v>
      </c>
      <c r="E210" s="80">
        <f t="shared" si="17"/>
        <v>687.26</v>
      </c>
      <c r="F210" s="80">
        <f t="shared" si="18"/>
        <v>85906.059999999852</v>
      </c>
      <c r="G210" s="80">
        <f>SUM($D$21:D210)</f>
        <v>56485.799999999996</v>
      </c>
      <c r="H210" s="80">
        <f>SUM($E$21:E210)</f>
        <v>107501.93999999997</v>
      </c>
      <c r="I210" s="80">
        <f t="shared" si="19"/>
        <v>1292.72</v>
      </c>
      <c r="J210" s="80">
        <f t="shared" si="20"/>
        <v>4780.8999999999996</v>
      </c>
    </row>
    <row r="211" spans="2:10" ht="11.4" x14ac:dyDescent="0.2">
      <c r="B211" s="78">
        <f t="shared" si="14"/>
        <v>190</v>
      </c>
      <c r="C211" s="79">
        <f t="shared" si="15"/>
        <v>43327.6875</v>
      </c>
      <c r="D211" s="80">
        <f t="shared" si="16"/>
        <v>178.97</v>
      </c>
      <c r="E211" s="80">
        <f t="shared" si="17"/>
        <v>688.68999999999994</v>
      </c>
      <c r="F211" s="80">
        <f t="shared" si="18"/>
        <v>85217.36999999985</v>
      </c>
      <c r="G211" s="80">
        <f>SUM($D$21:D211)</f>
        <v>56664.77</v>
      </c>
      <c r="H211" s="80">
        <f>SUM($E$21:E211)</f>
        <v>108190.62999999998</v>
      </c>
      <c r="I211" s="80">
        <f t="shared" si="19"/>
        <v>1471.69</v>
      </c>
      <c r="J211" s="80">
        <f t="shared" si="20"/>
        <v>5469.5899999999992</v>
      </c>
    </row>
    <row r="212" spans="2:10" ht="11.4" x14ac:dyDescent="0.2">
      <c r="B212" s="78">
        <f t="shared" si="14"/>
        <v>191</v>
      </c>
      <c r="C212" s="79">
        <f t="shared" si="15"/>
        <v>43358.125</v>
      </c>
      <c r="D212" s="80">
        <f t="shared" si="16"/>
        <v>177.54</v>
      </c>
      <c r="E212" s="80">
        <f t="shared" si="17"/>
        <v>690.12</v>
      </c>
      <c r="F212" s="80">
        <f t="shared" si="18"/>
        <v>84527.249999999854</v>
      </c>
      <c r="G212" s="80">
        <f>SUM($D$21:D212)</f>
        <v>56842.31</v>
      </c>
      <c r="H212" s="80">
        <f>SUM($E$21:E212)</f>
        <v>108880.74999999997</v>
      </c>
      <c r="I212" s="80">
        <f t="shared" si="19"/>
        <v>1649.23</v>
      </c>
      <c r="J212" s="80">
        <f t="shared" si="20"/>
        <v>6159.7099999999991</v>
      </c>
    </row>
    <row r="213" spans="2:10" ht="11.4" x14ac:dyDescent="0.2">
      <c r="B213" s="78">
        <f t="shared" si="14"/>
        <v>192</v>
      </c>
      <c r="C213" s="79">
        <f t="shared" si="15"/>
        <v>43388.5625</v>
      </c>
      <c r="D213" s="80">
        <f t="shared" si="16"/>
        <v>176.1</v>
      </c>
      <c r="E213" s="80">
        <f t="shared" si="17"/>
        <v>691.56</v>
      </c>
      <c r="F213" s="80">
        <f t="shared" si="18"/>
        <v>83835.689999999857</v>
      </c>
      <c r="G213" s="80">
        <f>SUM($D$21:D213)</f>
        <v>57018.409999999996</v>
      </c>
      <c r="H213" s="80">
        <f>SUM($E$21:E213)</f>
        <v>109572.30999999997</v>
      </c>
      <c r="I213" s="80">
        <f t="shared" si="19"/>
        <v>1825.33</v>
      </c>
      <c r="J213" s="80">
        <f t="shared" si="20"/>
        <v>6851.2699999999986</v>
      </c>
    </row>
    <row r="214" spans="2:10" ht="11.4" x14ac:dyDescent="0.2">
      <c r="B214" s="78">
        <f t="shared" si="14"/>
        <v>193</v>
      </c>
      <c r="C214" s="79">
        <f t="shared" si="15"/>
        <v>43419</v>
      </c>
      <c r="D214" s="80">
        <f t="shared" si="16"/>
        <v>174.66</v>
      </c>
      <c r="E214" s="80">
        <f t="shared" si="17"/>
        <v>693</v>
      </c>
      <c r="F214" s="80">
        <f t="shared" si="18"/>
        <v>83142.689999999857</v>
      </c>
      <c r="G214" s="80">
        <f>SUM($D$21:D214)</f>
        <v>57193.07</v>
      </c>
      <c r="H214" s="80">
        <f>SUM($E$21:E214)</f>
        <v>110265.30999999997</v>
      </c>
      <c r="I214" s="80">
        <f t="shared" si="19"/>
        <v>1999.99</v>
      </c>
      <c r="J214" s="80">
        <f t="shared" si="20"/>
        <v>7544.2699999999986</v>
      </c>
    </row>
    <row r="215" spans="2:10" ht="11.4" x14ac:dyDescent="0.2">
      <c r="B215" s="78">
        <f t="shared" ref="B215:B278" si="21">B214+1</f>
        <v>194</v>
      </c>
      <c r="C215" s="79">
        <f t="shared" ref="C215:C278" si="22">C214+365.25/12</f>
        <v>43449.4375</v>
      </c>
      <c r="D215" s="80">
        <f t="shared" ref="D215:D278" si="23">ROUND(F214*$F$17/1200,2)</f>
        <v>173.21</v>
      </c>
      <c r="E215" s="80">
        <f t="shared" ref="E215:E278" si="24">IF(B215&gt;=$F$18,F214,$I$15-D215)</f>
        <v>694.44999999999993</v>
      </c>
      <c r="F215" s="80">
        <f t="shared" ref="F215:F278" si="25">MAX(0,F214-E215)</f>
        <v>82448.23999999986</v>
      </c>
      <c r="G215" s="80">
        <f>SUM($D$21:D215)</f>
        <v>57366.28</v>
      </c>
      <c r="H215" s="80">
        <f>SUM($E$21:E215)</f>
        <v>110959.75999999997</v>
      </c>
      <c r="I215" s="80">
        <f t="shared" ref="I215:I278" si="26">IF(YEAR($C214)=YEAR($C215),I214+D215,D215)</f>
        <v>2173.1999999999998</v>
      </c>
      <c r="J215" s="80">
        <f t="shared" ref="J215:J278" si="27">IF(YEAR($C214)=YEAR($C215),J214+E215,E215)</f>
        <v>8238.7199999999993</v>
      </c>
    </row>
    <row r="216" spans="2:10" ht="11.4" x14ac:dyDescent="0.2">
      <c r="B216" s="78">
        <f t="shared" si="21"/>
        <v>195</v>
      </c>
      <c r="C216" s="79">
        <f t="shared" si="22"/>
        <v>43479.875</v>
      </c>
      <c r="D216" s="80">
        <f t="shared" si="23"/>
        <v>171.77</v>
      </c>
      <c r="E216" s="80">
        <f t="shared" si="24"/>
        <v>695.89</v>
      </c>
      <c r="F216" s="80">
        <f t="shared" si="25"/>
        <v>81752.34999999986</v>
      </c>
      <c r="G216" s="80">
        <f>SUM($D$21:D216)</f>
        <v>57538.049999999996</v>
      </c>
      <c r="H216" s="80">
        <f>SUM($E$21:E216)</f>
        <v>111655.64999999997</v>
      </c>
      <c r="I216" s="80">
        <f t="shared" si="26"/>
        <v>171.77</v>
      </c>
      <c r="J216" s="80">
        <f t="shared" si="27"/>
        <v>695.89</v>
      </c>
    </row>
    <row r="217" spans="2:10" ht="11.4" x14ac:dyDescent="0.2">
      <c r="B217" s="78">
        <f t="shared" si="21"/>
        <v>196</v>
      </c>
      <c r="C217" s="79">
        <f t="shared" si="22"/>
        <v>43510.3125</v>
      </c>
      <c r="D217" s="80">
        <f t="shared" si="23"/>
        <v>170.32</v>
      </c>
      <c r="E217" s="80">
        <f t="shared" si="24"/>
        <v>697.33999999999992</v>
      </c>
      <c r="F217" s="80">
        <f t="shared" si="25"/>
        <v>81055.009999999864</v>
      </c>
      <c r="G217" s="80">
        <f>SUM($D$21:D217)</f>
        <v>57708.369999999995</v>
      </c>
      <c r="H217" s="80">
        <f>SUM($E$21:E217)</f>
        <v>112352.98999999996</v>
      </c>
      <c r="I217" s="80">
        <f t="shared" si="26"/>
        <v>342.09000000000003</v>
      </c>
      <c r="J217" s="80">
        <f t="shared" si="27"/>
        <v>1393.23</v>
      </c>
    </row>
    <row r="218" spans="2:10" ht="11.4" x14ac:dyDescent="0.2">
      <c r="B218" s="78">
        <f t="shared" si="21"/>
        <v>197</v>
      </c>
      <c r="C218" s="79">
        <f t="shared" si="22"/>
        <v>43540.75</v>
      </c>
      <c r="D218" s="80">
        <f t="shared" si="23"/>
        <v>168.86</v>
      </c>
      <c r="E218" s="80">
        <f t="shared" si="24"/>
        <v>698.8</v>
      </c>
      <c r="F218" s="80">
        <f t="shared" si="25"/>
        <v>80356.209999999861</v>
      </c>
      <c r="G218" s="80">
        <f>SUM($D$21:D218)</f>
        <v>57877.229999999996</v>
      </c>
      <c r="H218" s="80">
        <f>SUM($E$21:E218)</f>
        <v>113051.78999999996</v>
      </c>
      <c r="I218" s="80">
        <f t="shared" si="26"/>
        <v>510.95000000000005</v>
      </c>
      <c r="J218" s="80">
        <f t="shared" si="27"/>
        <v>2092.0299999999997</v>
      </c>
    </row>
    <row r="219" spans="2:10" ht="11.4" x14ac:dyDescent="0.2">
      <c r="B219" s="78">
        <f t="shared" si="21"/>
        <v>198</v>
      </c>
      <c r="C219" s="79">
        <f t="shared" si="22"/>
        <v>43571.1875</v>
      </c>
      <c r="D219" s="80">
        <f t="shared" si="23"/>
        <v>167.41</v>
      </c>
      <c r="E219" s="80">
        <f t="shared" si="24"/>
        <v>700.25</v>
      </c>
      <c r="F219" s="80">
        <f t="shared" si="25"/>
        <v>79655.959999999861</v>
      </c>
      <c r="G219" s="80">
        <f>SUM($D$21:D219)</f>
        <v>58044.639999999999</v>
      </c>
      <c r="H219" s="80">
        <f>SUM($E$21:E219)</f>
        <v>113752.03999999996</v>
      </c>
      <c r="I219" s="80">
        <f t="shared" si="26"/>
        <v>678.36</v>
      </c>
      <c r="J219" s="80">
        <f t="shared" si="27"/>
        <v>2792.2799999999997</v>
      </c>
    </row>
    <row r="220" spans="2:10" ht="11.4" x14ac:dyDescent="0.2">
      <c r="B220" s="78">
        <f t="shared" si="21"/>
        <v>199</v>
      </c>
      <c r="C220" s="79">
        <f t="shared" si="22"/>
        <v>43601.625</v>
      </c>
      <c r="D220" s="80">
        <f t="shared" si="23"/>
        <v>165.95</v>
      </c>
      <c r="E220" s="80">
        <f t="shared" si="24"/>
        <v>701.71</v>
      </c>
      <c r="F220" s="80">
        <f t="shared" si="25"/>
        <v>78954.249999999854</v>
      </c>
      <c r="G220" s="80">
        <f>SUM($D$21:D220)</f>
        <v>58210.59</v>
      </c>
      <c r="H220" s="80">
        <f>SUM($E$21:E220)</f>
        <v>114453.74999999997</v>
      </c>
      <c r="I220" s="80">
        <f t="shared" si="26"/>
        <v>844.31</v>
      </c>
      <c r="J220" s="80">
        <f t="shared" si="27"/>
        <v>3493.99</v>
      </c>
    </row>
    <row r="221" spans="2:10" ht="11.4" x14ac:dyDescent="0.2">
      <c r="B221" s="78">
        <f t="shared" si="21"/>
        <v>200</v>
      </c>
      <c r="C221" s="79">
        <f t="shared" si="22"/>
        <v>43632.0625</v>
      </c>
      <c r="D221" s="80">
        <f t="shared" si="23"/>
        <v>164.49</v>
      </c>
      <c r="E221" s="80">
        <f t="shared" si="24"/>
        <v>703.17</v>
      </c>
      <c r="F221" s="80">
        <f t="shared" si="25"/>
        <v>78251.079999999856</v>
      </c>
      <c r="G221" s="80">
        <f>SUM($D$21:D221)</f>
        <v>58375.079999999994</v>
      </c>
      <c r="H221" s="80">
        <f>SUM($E$21:E221)</f>
        <v>115156.91999999997</v>
      </c>
      <c r="I221" s="80">
        <f t="shared" si="26"/>
        <v>1008.8</v>
      </c>
      <c r="J221" s="80">
        <f t="shared" si="27"/>
        <v>4197.16</v>
      </c>
    </row>
    <row r="222" spans="2:10" ht="11.4" x14ac:dyDescent="0.2">
      <c r="B222" s="78">
        <f t="shared" si="21"/>
        <v>201</v>
      </c>
      <c r="C222" s="79">
        <f t="shared" si="22"/>
        <v>43662.5</v>
      </c>
      <c r="D222" s="80">
        <f t="shared" si="23"/>
        <v>163.02000000000001</v>
      </c>
      <c r="E222" s="80">
        <f t="shared" si="24"/>
        <v>704.64</v>
      </c>
      <c r="F222" s="80">
        <f t="shared" si="25"/>
        <v>77546.439999999857</v>
      </c>
      <c r="G222" s="80">
        <f>SUM($D$21:D222)</f>
        <v>58538.099999999991</v>
      </c>
      <c r="H222" s="80">
        <f>SUM($E$21:E222)</f>
        <v>115861.55999999997</v>
      </c>
      <c r="I222" s="80">
        <f t="shared" si="26"/>
        <v>1171.82</v>
      </c>
      <c r="J222" s="80">
        <f t="shared" si="27"/>
        <v>4901.8</v>
      </c>
    </row>
    <row r="223" spans="2:10" ht="11.4" x14ac:dyDescent="0.2">
      <c r="B223" s="78">
        <f t="shared" si="21"/>
        <v>202</v>
      </c>
      <c r="C223" s="79">
        <f t="shared" si="22"/>
        <v>43692.9375</v>
      </c>
      <c r="D223" s="80">
        <f t="shared" si="23"/>
        <v>161.56</v>
      </c>
      <c r="E223" s="80">
        <f t="shared" si="24"/>
        <v>706.09999999999991</v>
      </c>
      <c r="F223" s="80">
        <f t="shared" si="25"/>
        <v>76840.339999999851</v>
      </c>
      <c r="G223" s="80">
        <f>SUM($D$21:D223)</f>
        <v>58699.659999999989</v>
      </c>
      <c r="H223" s="80">
        <f>SUM($E$21:E223)</f>
        <v>116567.65999999997</v>
      </c>
      <c r="I223" s="80">
        <f t="shared" si="26"/>
        <v>1333.3799999999999</v>
      </c>
      <c r="J223" s="80">
        <f t="shared" si="27"/>
        <v>5607.9</v>
      </c>
    </row>
    <row r="224" spans="2:10" ht="11.4" x14ac:dyDescent="0.2">
      <c r="B224" s="78">
        <f t="shared" si="21"/>
        <v>203</v>
      </c>
      <c r="C224" s="79">
        <f t="shared" si="22"/>
        <v>43723.375</v>
      </c>
      <c r="D224" s="80">
        <f t="shared" si="23"/>
        <v>160.08000000000001</v>
      </c>
      <c r="E224" s="80">
        <f t="shared" si="24"/>
        <v>707.57999999999993</v>
      </c>
      <c r="F224" s="80">
        <f t="shared" si="25"/>
        <v>76132.759999999849</v>
      </c>
      <c r="G224" s="80">
        <f>SUM($D$21:D224)</f>
        <v>58859.739999999991</v>
      </c>
      <c r="H224" s="80">
        <f>SUM($E$21:E224)</f>
        <v>117275.23999999998</v>
      </c>
      <c r="I224" s="80">
        <f t="shared" si="26"/>
        <v>1493.4599999999998</v>
      </c>
      <c r="J224" s="80">
        <f t="shared" si="27"/>
        <v>6315.48</v>
      </c>
    </row>
    <row r="225" spans="2:10" ht="11.4" x14ac:dyDescent="0.2">
      <c r="B225" s="78">
        <f t="shared" si="21"/>
        <v>204</v>
      </c>
      <c r="C225" s="79">
        <f t="shared" si="22"/>
        <v>43753.8125</v>
      </c>
      <c r="D225" s="80">
        <f t="shared" si="23"/>
        <v>158.61000000000001</v>
      </c>
      <c r="E225" s="80">
        <f t="shared" si="24"/>
        <v>709.05</v>
      </c>
      <c r="F225" s="80">
        <f t="shared" si="25"/>
        <v>75423.709999999846</v>
      </c>
      <c r="G225" s="80">
        <f>SUM($D$21:D225)</f>
        <v>59018.349999999991</v>
      </c>
      <c r="H225" s="80">
        <f>SUM($E$21:E225)</f>
        <v>117984.28999999998</v>
      </c>
      <c r="I225" s="80">
        <f t="shared" si="26"/>
        <v>1652.0699999999997</v>
      </c>
      <c r="J225" s="80">
        <f t="shared" si="27"/>
        <v>7024.53</v>
      </c>
    </row>
    <row r="226" spans="2:10" ht="11.4" x14ac:dyDescent="0.2">
      <c r="B226" s="78">
        <f t="shared" si="21"/>
        <v>205</v>
      </c>
      <c r="C226" s="79">
        <f t="shared" si="22"/>
        <v>43784.25</v>
      </c>
      <c r="D226" s="80">
        <f t="shared" si="23"/>
        <v>157.13</v>
      </c>
      <c r="E226" s="80">
        <f t="shared" si="24"/>
        <v>710.53</v>
      </c>
      <c r="F226" s="80">
        <f t="shared" si="25"/>
        <v>74713.179999999847</v>
      </c>
      <c r="G226" s="80">
        <f>SUM($D$21:D226)</f>
        <v>59175.479999999989</v>
      </c>
      <c r="H226" s="80">
        <f>SUM($E$21:E226)</f>
        <v>118694.81999999998</v>
      </c>
      <c r="I226" s="80">
        <f t="shared" si="26"/>
        <v>1809.1999999999998</v>
      </c>
      <c r="J226" s="80">
        <f t="shared" si="27"/>
        <v>7735.0599999999995</v>
      </c>
    </row>
    <row r="227" spans="2:10" ht="11.4" x14ac:dyDescent="0.2">
      <c r="B227" s="78">
        <f t="shared" si="21"/>
        <v>206</v>
      </c>
      <c r="C227" s="79">
        <f t="shared" si="22"/>
        <v>43814.6875</v>
      </c>
      <c r="D227" s="80">
        <f t="shared" si="23"/>
        <v>155.65</v>
      </c>
      <c r="E227" s="80">
        <f t="shared" si="24"/>
        <v>712.01</v>
      </c>
      <c r="F227" s="80">
        <f t="shared" si="25"/>
        <v>74001.169999999853</v>
      </c>
      <c r="G227" s="80">
        <f>SUM($D$21:D227)</f>
        <v>59331.12999999999</v>
      </c>
      <c r="H227" s="80">
        <f>SUM($E$21:E227)</f>
        <v>119406.82999999997</v>
      </c>
      <c r="I227" s="80">
        <f t="shared" si="26"/>
        <v>1964.85</v>
      </c>
      <c r="J227" s="80">
        <f t="shared" si="27"/>
        <v>8447.07</v>
      </c>
    </row>
    <row r="228" spans="2:10" ht="11.4" x14ac:dyDescent="0.2">
      <c r="B228" s="78">
        <f t="shared" si="21"/>
        <v>207</v>
      </c>
      <c r="C228" s="79">
        <f t="shared" si="22"/>
        <v>43845.125</v>
      </c>
      <c r="D228" s="80">
        <f t="shared" si="23"/>
        <v>154.16999999999999</v>
      </c>
      <c r="E228" s="80">
        <f t="shared" si="24"/>
        <v>713.49</v>
      </c>
      <c r="F228" s="80">
        <f t="shared" si="25"/>
        <v>73287.679999999847</v>
      </c>
      <c r="G228" s="80">
        <f>SUM($D$21:D228)</f>
        <v>59485.299999999988</v>
      </c>
      <c r="H228" s="80">
        <f>SUM($E$21:E228)</f>
        <v>120120.31999999998</v>
      </c>
      <c r="I228" s="80">
        <f t="shared" si="26"/>
        <v>154.16999999999999</v>
      </c>
      <c r="J228" s="80">
        <f t="shared" si="27"/>
        <v>713.49</v>
      </c>
    </row>
    <row r="229" spans="2:10" ht="11.4" x14ac:dyDescent="0.2">
      <c r="B229" s="78">
        <f t="shared" si="21"/>
        <v>208</v>
      </c>
      <c r="C229" s="79">
        <f t="shared" si="22"/>
        <v>43875.5625</v>
      </c>
      <c r="D229" s="80">
        <f t="shared" si="23"/>
        <v>152.68</v>
      </c>
      <c r="E229" s="80">
        <f t="shared" si="24"/>
        <v>714.98</v>
      </c>
      <c r="F229" s="80">
        <f t="shared" si="25"/>
        <v>72572.699999999852</v>
      </c>
      <c r="G229" s="80">
        <f>SUM($D$21:D229)</f>
        <v>59637.979999999989</v>
      </c>
      <c r="H229" s="80">
        <f>SUM($E$21:E229)</f>
        <v>120835.29999999997</v>
      </c>
      <c r="I229" s="80">
        <f t="shared" si="26"/>
        <v>306.85000000000002</v>
      </c>
      <c r="J229" s="80">
        <f t="shared" si="27"/>
        <v>1428.47</v>
      </c>
    </row>
    <row r="230" spans="2:10" ht="11.4" x14ac:dyDescent="0.2">
      <c r="B230" s="78">
        <f t="shared" si="21"/>
        <v>209</v>
      </c>
      <c r="C230" s="79">
        <f t="shared" si="22"/>
        <v>43906</v>
      </c>
      <c r="D230" s="80">
        <f t="shared" si="23"/>
        <v>151.19</v>
      </c>
      <c r="E230" s="80">
        <f t="shared" si="24"/>
        <v>716.47</v>
      </c>
      <c r="F230" s="80">
        <f t="shared" si="25"/>
        <v>71856.22999999985</v>
      </c>
      <c r="G230" s="80">
        <f>SUM($D$21:D230)</f>
        <v>59789.169999999991</v>
      </c>
      <c r="H230" s="80">
        <f>SUM($E$21:E230)</f>
        <v>121551.76999999997</v>
      </c>
      <c r="I230" s="80">
        <f t="shared" si="26"/>
        <v>458.04</v>
      </c>
      <c r="J230" s="80">
        <f t="shared" si="27"/>
        <v>2144.94</v>
      </c>
    </row>
    <row r="231" spans="2:10" ht="11.4" x14ac:dyDescent="0.2">
      <c r="B231" s="78">
        <f t="shared" si="21"/>
        <v>210</v>
      </c>
      <c r="C231" s="79">
        <f t="shared" si="22"/>
        <v>43936.4375</v>
      </c>
      <c r="D231" s="80">
        <f t="shared" si="23"/>
        <v>149.69999999999999</v>
      </c>
      <c r="E231" s="80">
        <f t="shared" si="24"/>
        <v>717.96</v>
      </c>
      <c r="F231" s="80">
        <f t="shared" si="25"/>
        <v>71138.269999999844</v>
      </c>
      <c r="G231" s="80">
        <f>SUM($D$21:D231)</f>
        <v>59938.869999999988</v>
      </c>
      <c r="H231" s="80">
        <f>SUM($E$21:E231)</f>
        <v>122269.72999999998</v>
      </c>
      <c r="I231" s="80">
        <f t="shared" si="26"/>
        <v>607.74</v>
      </c>
      <c r="J231" s="80">
        <f t="shared" si="27"/>
        <v>2862.9</v>
      </c>
    </row>
    <row r="232" spans="2:10" ht="11.4" x14ac:dyDescent="0.2">
      <c r="B232" s="78">
        <f t="shared" si="21"/>
        <v>211</v>
      </c>
      <c r="C232" s="79">
        <f t="shared" si="22"/>
        <v>43966.875</v>
      </c>
      <c r="D232" s="80">
        <f t="shared" si="23"/>
        <v>148.19999999999999</v>
      </c>
      <c r="E232" s="80">
        <f t="shared" si="24"/>
        <v>719.46</v>
      </c>
      <c r="F232" s="80">
        <f t="shared" si="25"/>
        <v>70418.809999999838</v>
      </c>
      <c r="G232" s="80">
        <f>SUM($D$21:D232)</f>
        <v>60087.069999999985</v>
      </c>
      <c r="H232" s="80">
        <f>SUM($E$21:E232)</f>
        <v>122989.18999999999</v>
      </c>
      <c r="I232" s="80">
        <f t="shared" si="26"/>
        <v>755.94</v>
      </c>
      <c r="J232" s="80">
        <f t="shared" si="27"/>
        <v>3582.36</v>
      </c>
    </row>
    <row r="233" spans="2:10" ht="11.4" x14ac:dyDescent="0.2">
      <c r="B233" s="78">
        <f t="shared" si="21"/>
        <v>212</v>
      </c>
      <c r="C233" s="79">
        <f t="shared" si="22"/>
        <v>43997.3125</v>
      </c>
      <c r="D233" s="80">
        <f t="shared" si="23"/>
        <v>146.71</v>
      </c>
      <c r="E233" s="80">
        <f t="shared" si="24"/>
        <v>720.94999999999993</v>
      </c>
      <c r="F233" s="80">
        <f t="shared" si="25"/>
        <v>69697.859999999841</v>
      </c>
      <c r="G233" s="80">
        <f>SUM($D$21:D233)</f>
        <v>60233.779999999984</v>
      </c>
      <c r="H233" s="80">
        <f>SUM($E$21:E233)</f>
        <v>123710.13999999998</v>
      </c>
      <c r="I233" s="80">
        <f t="shared" si="26"/>
        <v>902.65000000000009</v>
      </c>
      <c r="J233" s="80">
        <f t="shared" si="27"/>
        <v>4303.3100000000004</v>
      </c>
    </row>
    <row r="234" spans="2:10" ht="11.4" x14ac:dyDescent="0.2">
      <c r="B234" s="78">
        <f t="shared" si="21"/>
        <v>213</v>
      </c>
      <c r="C234" s="79">
        <f t="shared" si="22"/>
        <v>44027.75</v>
      </c>
      <c r="D234" s="80">
        <f t="shared" si="23"/>
        <v>145.19999999999999</v>
      </c>
      <c r="E234" s="80">
        <f t="shared" si="24"/>
        <v>722.46</v>
      </c>
      <c r="F234" s="80">
        <f t="shared" si="25"/>
        <v>68975.399999999834</v>
      </c>
      <c r="G234" s="80">
        <f>SUM($D$21:D234)</f>
        <v>60378.979999999981</v>
      </c>
      <c r="H234" s="80">
        <f>SUM($E$21:E234)</f>
        <v>124432.59999999999</v>
      </c>
      <c r="I234" s="80">
        <f t="shared" si="26"/>
        <v>1047.8500000000001</v>
      </c>
      <c r="J234" s="80">
        <f t="shared" si="27"/>
        <v>5025.7700000000004</v>
      </c>
    </row>
    <row r="235" spans="2:10" ht="11.4" x14ac:dyDescent="0.2">
      <c r="B235" s="78">
        <f t="shared" si="21"/>
        <v>214</v>
      </c>
      <c r="C235" s="79">
        <f t="shared" si="22"/>
        <v>44058.1875</v>
      </c>
      <c r="D235" s="80">
        <f t="shared" si="23"/>
        <v>143.69999999999999</v>
      </c>
      <c r="E235" s="80">
        <f t="shared" si="24"/>
        <v>723.96</v>
      </c>
      <c r="F235" s="80">
        <f t="shared" si="25"/>
        <v>68251.439999999828</v>
      </c>
      <c r="G235" s="80">
        <f>SUM($D$21:D235)</f>
        <v>60522.679999999978</v>
      </c>
      <c r="H235" s="80">
        <f>SUM($E$21:E235)</f>
        <v>125156.56</v>
      </c>
      <c r="I235" s="80">
        <f t="shared" si="26"/>
        <v>1191.5500000000002</v>
      </c>
      <c r="J235" s="80">
        <f t="shared" si="27"/>
        <v>5749.7300000000005</v>
      </c>
    </row>
    <row r="236" spans="2:10" ht="11.4" x14ac:dyDescent="0.2">
      <c r="B236" s="78">
        <f t="shared" si="21"/>
        <v>215</v>
      </c>
      <c r="C236" s="79">
        <f t="shared" si="22"/>
        <v>44088.625</v>
      </c>
      <c r="D236" s="80">
        <f t="shared" si="23"/>
        <v>142.19</v>
      </c>
      <c r="E236" s="80">
        <f t="shared" si="24"/>
        <v>725.47</v>
      </c>
      <c r="F236" s="80">
        <f t="shared" si="25"/>
        <v>67525.969999999827</v>
      </c>
      <c r="G236" s="80">
        <f>SUM($D$21:D236)</f>
        <v>60664.869999999981</v>
      </c>
      <c r="H236" s="80">
        <f>SUM($E$21:E236)</f>
        <v>125882.03</v>
      </c>
      <c r="I236" s="80">
        <f t="shared" si="26"/>
        <v>1333.7400000000002</v>
      </c>
      <c r="J236" s="80">
        <f t="shared" si="27"/>
        <v>6475.2000000000007</v>
      </c>
    </row>
    <row r="237" spans="2:10" ht="11.4" x14ac:dyDescent="0.2">
      <c r="B237" s="78">
        <f t="shared" si="21"/>
        <v>216</v>
      </c>
      <c r="C237" s="79">
        <f t="shared" si="22"/>
        <v>44119.0625</v>
      </c>
      <c r="D237" s="80">
        <f t="shared" si="23"/>
        <v>140.68</v>
      </c>
      <c r="E237" s="80">
        <f t="shared" si="24"/>
        <v>726.98</v>
      </c>
      <c r="F237" s="80">
        <f t="shared" si="25"/>
        <v>66798.989999999831</v>
      </c>
      <c r="G237" s="80">
        <f>SUM($D$21:D237)</f>
        <v>60805.549999999981</v>
      </c>
      <c r="H237" s="80">
        <f>SUM($E$21:E237)</f>
        <v>126609.01</v>
      </c>
      <c r="I237" s="80">
        <f t="shared" si="26"/>
        <v>1474.4200000000003</v>
      </c>
      <c r="J237" s="80">
        <f t="shared" si="27"/>
        <v>7202.18</v>
      </c>
    </row>
    <row r="238" spans="2:10" ht="11.4" x14ac:dyDescent="0.2">
      <c r="B238" s="78">
        <f t="shared" si="21"/>
        <v>217</v>
      </c>
      <c r="C238" s="79">
        <f t="shared" si="22"/>
        <v>44149.5</v>
      </c>
      <c r="D238" s="80">
        <f t="shared" si="23"/>
        <v>139.16</v>
      </c>
      <c r="E238" s="80">
        <f t="shared" si="24"/>
        <v>728.5</v>
      </c>
      <c r="F238" s="80">
        <f t="shared" si="25"/>
        <v>66070.489999999831</v>
      </c>
      <c r="G238" s="80">
        <f>SUM($D$21:D238)</f>
        <v>60944.709999999985</v>
      </c>
      <c r="H238" s="80">
        <f>SUM($E$21:E238)</f>
        <v>127337.51</v>
      </c>
      <c r="I238" s="80">
        <f t="shared" si="26"/>
        <v>1613.5800000000004</v>
      </c>
      <c r="J238" s="80">
        <f t="shared" si="27"/>
        <v>7930.68</v>
      </c>
    </row>
    <row r="239" spans="2:10" ht="11.4" x14ac:dyDescent="0.2">
      <c r="B239" s="78">
        <f t="shared" si="21"/>
        <v>218</v>
      </c>
      <c r="C239" s="79">
        <f t="shared" si="22"/>
        <v>44179.9375</v>
      </c>
      <c r="D239" s="80">
        <f t="shared" si="23"/>
        <v>137.65</v>
      </c>
      <c r="E239" s="80">
        <f t="shared" si="24"/>
        <v>730.01</v>
      </c>
      <c r="F239" s="80">
        <f t="shared" si="25"/>
        <v>65340.479999999829</v>
      </c>
      <c r="G239" s="80">
        <f>SUM($D$21:D239)</f>
        <v>61082.359999999986</v>
      </c>
      <c r="H239" s="80">
        <f>SUM($E$21:E239)</f>
        <v>128067.51999999999</v>
      </c>
      <c r="I239" s="80">
        <f t="shared" si="26"/>
        <v>1751.2300000000005</v>
      </c>
      <c r="J239" s="80">
        <f t="shared" si="27"/>
        <v>8660.69</v>
      </c>
    </row>
    <row r="240" spans="2:10" ht="11.4" x14ac:dyDescent="0.2">
      <c r="B240" s="78">
        <f t="shared" si="21"/>
        <v>219</v>
      </c>
      <c r="C240" s="79">
        <f t="shared" si="22"/>
        <v>44210.375</v>
      </c>
      <c r="D240" s="80">
        <f t="shared" si="23"/>
        <v>136.13</v>
      </c>
      <c r="E240" s="80">
        <f t="shared" si="24"/>
        <v>731.53</v>
      </c>
      <c r="F240" s="80">
        <f t="shared" si="25"/>
        <v>64608.94999999983</v>
      </c>
      <c r="G240" s="80">
        <f>SUM($D$21:D240)</f>
        <v>61218.489999999983</v>
      </c>
      <c r="H240" s="80">
        <f>SUM($E$21:E240)</f>
        <v>128799.04999999999</v>
      </c>
      <c r="I240" s="80">
        <f t="shared" si="26"/>
        <v>136.13</v>
      </c>
      <c r="J240" s="80">
        <f t="shared" si="27"/>
        <v>731.53</v>
      </c>
    </row>
    <row r="241" spans="2:10" ht="11.4" x14ac:dyDescent="0.2">
      <c r="B241" s="78">
        <f t="shared" si="21"/>
        <v>220</v>
      </c>
      <c r="C241" s="79">
        <f t="shared" si="22"/>
        <v>44240.8125</v>
      </c>
      <c r="D241" s="80">
        <f t="shared" si="23"/>
        <v>134.6</v>
      </c>
      <c r="E241" s="80">
        <f t="shared" si="24"/>
        <v>733.06</v>
      </c>
      <c r="F241" s="80">
        <f t="shared" si="25"/>
        <v>63875.889999999832</v>
      </c>
      <c r="G241" s="80">
        <f>SUM($D$21:D241)</f>
        <v>61353.089999999982</v>
      </c>
      <c r="H241" s="80">
        <f>SUM($E$21:E241)</f>
        <v>129532.10999999999</v>
      </c>
      <c r="I241" s="80">
        <f t="shared" si="26"/>
        <v>270.73</v>
      </c>
      <c r="J241" s="80">
        <f t="shared" si="27"/>
        <v>1464.59</v>
      </c>
    </row>
    <row r="242" spans="2:10" ht="11.4" x14ac:dyDescent="0.2">
      <c r="B242" s="78">
        <f t="shared" si="21"/>
        <v>221</v>
      </c>
      <c r="C242" s="79">
        <f t="shared" si="22"/>
        <v>44271.25</v>
      </c>
      <c r="D242" s="80">
        <f t="shared" si="23"/>
        <v>133.07</v>
      </c>
      <c r="E242" s="80">
        <f t="shared" si="24"/>
        <v>734.58999999999992</v>
      </c>
      <c r="F242" s="80">
        <f t="shared" si="25"/>
        <v>63141.299999999836</v>
      </c>
      <c r="G242" s="80">
        <f>SUM($D$21:D242)</f>
        <v>61486.159999999982</v>
      </c>
      <c r="H242" s="80">
        <f>SUM($E$21:E242)</f>
        <v>130266.69999999998</v>
      </c>
      <c r="I242" s="80">
        <f t="shared" si="26"/>
        <v>403.8</v>
      </c>
      <c r="J242" s="80">
        <f t="shared" si="27"/>
        <v>2199.1799999999998</v>
      </c>
    </row>
    <row r="243" spans="2:10" ht="11.4" x14ac:dyDescent="0.2">
      <c r="B243" s="78">
        <f t="shared" si="21"/>
        <v>222</v>
      </c>
      <c r="C243" s="79">
        <f t="shared" si="22"/>
        <v>44301.6875</v>
      </c>
      <c r="D243" s="80">
        <f t="shared" si="23"/>
        <v>131.54</v>
      </c>
      <c r="E243" s="80">
        <f t="shared" si="24"/>
        <v>736.12</v>
      </c>
      <c r="F243" s="80">
        <f t="shared" si="25"/>
        <v>62405.179999999833</v>
      </c>
      <c r="G243" s="80">
        <f>SUM($D$21:D243)</f>
        <v>61617.699999999983</v>
      </c>
      <c r="H243" s="80">
        <f>SUM($E$21:E243)</f>
        <v>131002.81999999998</v>
      </c>
      <c r="I243" s="80">
        <f t="shared" si="26"/>
        <v>535.34</v>
      </c>
      <c r="J243" s="80">
        <f t="shared" si="27"/>
        <v>2935.2999999999997</v>
      </c>
    </row>
    <row r="244" spans="2:10" ht="11.4" x14ac:dyDescent="0.2">
      <c r="B244" s="78">
        <f t="shared" si="21"/>
        <v>223</v>
      </c>
      <c r="C244" s="79">
        <f t="shared" si="22"/>
        <v>44332.125</v>
      </c>
      <c r="D244" s="80">
        <f t="shared" si="23"/>
        <v>130.01</v>
      </c>
      <c r="E244" s="80">
        <f t="shared" si="24"/>
        <v>737.65</v>
      </c>
      <c r="F244" s="80">
        <f t="shared" si="25"/>
        <v>61667.529999999831</v>
      </c>
      <c r="G244" s="80">
        <f>SUM($D$21:D244)</f>
        <v>61747.709999999985</v>
      </c>
      <c r="H244" s="80">
        <f>SUM($E$21:E244)</f>
        <v>131740.46999999997</v>
      </c>
      <c r="I244" s="80">
        <f t="shared" si="26"/>
        <v>665.35</v>
      </c>
      <c r="J244" s="80">
        <f t="shared" si="27"/>
        <v>3672.95</v>
      </c>
    </row>
    <row r="245" spans="2:10" ht="11.4" x14ac:dyDescent="0.2">
      <c r="B245" s="78">
        <f t="shared" si="21"/>
        <v>224</v>
      </c>
      <c r="C245" s="79">
        <f t="shared" si="22"/>
        <v>44362.5625</v>
      </c>
      <c r="D245" s="80">
        <f t="shared" si="23"/>
        <v>128.47</v>
      </c>
      <c r="E245" s="80">
        <f t="shared" si="24"/>
        <v>739.18999999999994</v>
      </c>
      <c r="F245" s="80">
        <f t="shared" si="25"/>
        <v>60928.339999999829</v>
      </c>
      <c r="G245" s="80">
        <f>SUM($D$21:D245)</f>
        <v>61876.179999999986</v>
      </c>
      <c r="H245" s="80">
        <f>SUM($E$21:E245)</f>
        <v>132479.65999999997</v>
      </c>
      <c r="I245" s="80">
        <f t="shared" si="26"/>
        <v>793.82</v>
      </c>
      <c r="J245" s="80">
        <f t="shared" si="27"/>
        <v>4412.1399999999994</v>
      </c>
    </row>
    <row r="246" spans="2:10" ht="11.4" x14ac:dyDescent="0.2">
      <c r="B246" s="78">
        <f t="shared" si="21"/>
        <v>225</v>
      </c>
      <c r="C246" s="79">
        <f t="shared" si="22"/>
        <v>44393</v>
      </c>
      <c r="D246" s="80">
        <f t="shared" si="23"/>
        <v>126.93</v>
      </c>
      <c r="E246" s="80">
        <f t="shared" si="24"/>
        <v>740.73</v>
      </c>
      <c r="F246" s="80">
        <f t="shared" si="25"/>
        <v>60187.609999999826</v>
      </c>
      <c r="G246" s="80">
        <f>SUM($D$21:D246)</f>
        <v>62003.109999999986</v>
      </c>
      <c r="H246" s="80">
        <f>SUM($E$21:E246)</f>
        <v>133220.38999999998</v>
      </c>
      <c r="I246" s="80">
        <f t="shared" si="26"/>
        <v>920.75</v>
      </c>
      <c r="J246" s="80">
        <f t="shared" si="27"/>
        <v>5152.869999999999</v>
      </c>
    </row>
    <row r="247" spans="2:10" ht="11.4" x14ac:dyDescent="0.2">
      <c r="B247" s="78">
        <f t="shared" si="21"/>
        <v>226</v>
      </c>
      <c r="C247" s="79">
        <f t="shared" si="22"/>
        <v>44423.4375</v>
      </c>
      <c r="D247" s="80">
        <f t="shared" si="23"/>
        <v>125.39</v>
      </c>
      <c r="E247" s="80">
        <f t="shared" si="24"/>
        <v>742.27</v>
      </c>
      <c r="F247" s="80">
        <f t="shared" si="25"/>
        <v>59445.339999999829</v>
      </c>
      <c r="G247" s="80">
        <f>SUM($D$21:D247)</f>
        <v>62128.499999999985</v>
      </c>
      <c r="H247" s="80">
        <f>SUM($E$21:E247)</f>
        <v>133962.65999999997</v>
      </c>
      <c r="I247" s="80">
        <f t="shared" si="26"/>
        <v>1046.1400000000001</v>
      </c>
      <c r="J247" s="80">
        <f t="shared" si="27"/>
        <v>5895.1399999999994</v>
      </c>
    </row>
    <row r="248" spans="2:10" ht="11.4" x14ac:dyDescent="0.2">
      <c r="B248" s="78">
        <f t="shared" si="21"/>
        <v>227</v>
      </c>
      <c r="C248" s="79">
        <f t="shared" si="22"/>
        <v>44453.875</v>
      </c>
      <c r="D248" s="80">
        <f t="shared" si="23"/>
        <v>123.84</v>
      </c>
      <c r="E248" s="80">
        <f t="shared" si="24"/>
        <v>743.81999999999994</v>
      </c>
      <c r="F248" s="80">
        <f t="shared" si="25"/>
        <v>58701.519999999829</v>
      </c>
      <c r="G248" s="80">
        <f>SUM($D$21:D248)</f>
        <v>62252.339999999982</v>
      </c>
      <c r="H248" s="80">
        <f>SUM($E$21:E248)</f>
        <v>134706.47999999998</v>
      </c>
      <c r="I248" s="80">
        <f t="shared" si="26"/>
        <v>1169.98</v>
      </c>
      <c r="J248" s="80">
        <f t="shared" si="27"/>
        <v>6638.9599999999991</v>
      </c>
    </row>
    <row r="249" spans="2:10" ht="11.4" x14ac:dyDescent="0.2">
      <c r="B249" s="78">
        <f t="shared" si="21"/>
        <v>228</v>
      </c>
      <c r="C249" s="79">
        <f t="shared" si="22"/>
        <v>44484.3125</v>
      </c>
      <c r="D249" s="80">
        <f t="shared" si="23"/>
        <v>122.29</v>
      </c>
      <c r="E249" s="80">
        <f t="shared" si="24"/>
        <v>745.37</v>
      </c>
      <c r="F249" s="80">
        <f t="shared" si="25"/>
        <v>57956.149999999827</v>
      </c>
      <c r="G249" s="80">
        <f>SUM($D$21:D249)</f>
        <v>62374.629999999983</v>
      </c>
      <c r="H249" s="80">
        <f>SUM($E$21:E249)</f>
        <v>135451.84999999998</v>
      </c>
      <c r="I249" s="80">
        <f t="shared" si="26"/>
        <v>1292.27</v>
      </c>
      <c r="J249" s="80">
        <f t="shared" si="27"/>
        <v>7384.329999999999</v>
      </c>
    </row>
    <row r="250" spans="2:10" ht="11.4" x14ac:dyDescent="0.2">
      <c r="B250" s="78">
        <f t="shared" si="21"/>
        <v>229</v>
      </c>
      <c r="C250" s="79">
        <f t="shared" si="22"/>
        <v>44514.75</v>
      </c>
      <c r="D250" s="80">
        <f t="shared" si="23"/>
        <v>120.74</v>
      </c>
      <c r="E250" s="80">
        <f t="shared" si="24"/>
        <v>746.92</v>
      </c>
      <c r="F250" s="80">
        <f t="shared" si="25"/>
        <v>57209.229999999829</v>
      </c>
      <c r="G250" s="80">
        <f>SUM($D$21:D250)</f>
        <v>62495.369999999981</v>
      </c>
      <c r="H250" s="80">
        <f>SUM($E$21:E250)</f>
        <v>136198.76999999999</v>
      </c>
      <c r="I250" s="80">
        <f t="shared" si="26"/>
        <v>1413.01</v>
      </c>
      <c r="J250" s="80">
        <f t="shared" si="27"/>
        <v>8131.2499999999991</v>
      </c>
    </row>
    <row r="251" spans="2:10" ht="11.4" x14ac:dyDescent="0.2">
      <c r="B251" s="78">
        <f t="shared" si="21"/>
        <v>230</v>
      </c>
      <c r="C251" s="79">
        <f t="shared" si="22"/>
        <v>44545.1875</v>
      </c>
      <c r="D251" s="80">
        <f t="shared" si="23"/>
        <v>119.19</v>
      </c>
      <c r="E251" s="80">
        <f t="shared" si="24"/>
        <v>748.47</v>
      </c>
      <c r="F251" s="80">
        <f t="shared" si="25"/>
        <v>56460.759999999827</v>
      </c>
      <c r="G251" s="80">
        <f>SUM($D$21:D251)</f>
        <v>62614.559999999983</v>
      </c>
      <c r="H251" s="80">
        <f>SUM($E$21:E251)</f>
        <v>136947.24</v>
      </c>
      <c r="I251" s="80">
        <f t="shared" si="26"/>
        <v>1532.2</v>
      </c>
      <c r="J251" s="80">
        <f t="shared" si="27"/>
        <v>8879.7199999999993</v>
      </c>
    </row>
    <row r="252" spans="2:10" ht="11.4" x14ac:dyDescent="0.2">
      <c r="B252" s="78">
        <f t="shared" si="21"/>
        <v>231</v>
      </c>
      <c r="C252" s="79">
        <f t="shared" si="22"/>
        <v>44575.625</v>
      </c>
      <c r="D252" s="80">
        <f t="shared" si="23"/>
        <v>117.63</v>
      </c>
      <c r="E252" s="80">
        <f t="shared" si="24"/>
        <v>750.03</v>
      </c>
      <c r="F252" s="80">
        <f t="shared" si="25"/>
        <v>55710.729999999829</v>
      </c>
      <c r="G252" s="80">
        <f>SUM($D$21:D252)</f>
        <v>62732.189999999981</v>
      </c>
      <c r="H252" s="80">
        <f>SUM($E$21:E252)</f>
        <v>137697.26999999999</v>
      </c>
      <c r="I252" s="80">
        <f t="shared" si="26"/>
        <v>117.63</v>
      </c>
      <c r="J252" s="80">
        <f t="shared" si="27"/>
        <v>750.03</v>
      </c>
    </row>
    <row r="253" spans="2:10" ht="11.4" x14ac:dyDescent="0.2">
      <c r="B253" s="78">
        <f t="shared" si="21"/>
        <v>232</v>
      </c>
      <c r="C253" s="79">
        <f t="shared" si="22"/>
        <v>44606.0625</v>
      </c>
      <c r="D253" s="80">
        <f t="shared" si="23"/>
        <v>116.06</v>
      </c>
      <c r="E253" s="80">
        <f t="shared" si="24"/>
        <v>751.59999999999991</v>
      </c>
      <c r="F253" s="80">
        <f t="shared" si="25"/>
        <v>54959.12999999983</v>
      </c>
      <c r="G253" s="80">
        <f>SUM($D$21:D253)</f>
        <v>62848.249999999978</v>
      </c>
      <c r="H253" s="80">
        <f>SUM($E$21:E253)</f>
        <v>138448.87</v>
      </c>
      <c r="I253" s="80">
        <f t="shared" si="26"/>
        <v>233.69</v>
      </c>
      <c r="J253" s="80">
        <f t="shared" si="27"/>
        <v>1501.6299999999999</v>
      </c>
    </row>
    <row r="254" spans="2:10" ht="11.4" x14ac:dyDescent="0.2">
      <c r="B254" s="78">
        <f t="shared" si="21"/>
        <v>233</v>
      </c>
      <c r="C254" s="79">
        <f t="shared" si="22"/>
        <v>44636.5</v>
      </c>
      <c r="D254" s="80">
        <f t="shared" si="23"/>
        <v>114.5</v>
      </c>
      <c r="E254" s="80">
        <f t="shared" si="24"/>
        <v>753.16</v>
      </c>
      <c r="F254" s="80">
        <f t="shared" si="25"/>
        <v>54205.969999999827</v>
      </c>
      <c r="G254" s="80">
        <f>SUM($D$21:D254)</f>
        <v>62962.749999999978</v>
      </c>
      <c r="H254" s="80">
        <f>SUM($E$21:E254)</f>
        <v>139202.03</v>
      </c>
      <c r="I254" s="80">
        <f t="shared" si="26"/>
        <v>348.19</v>
      </c>
      <c r="J254" s="80">
        <f t="shared" si="27"/>
        <v>2254.79</v>
      </c>
    </row>
    <row r="255" spans="2:10" ht="11.4" x14ac:dyDescent="0.2">
      <c r="B255" s="78">
        <f t="shared" si="21"/>
        <v>234</v>
      </c>
      <c r="C255" s="79">
        <f t="shared" si="22"/>
        <v>44666.9375</v>
      </c>
      <c r="D255" s="80">
        <f t="shared" si="23"/>
        <v>112.93</v>
      </c>
      <c r="E255" s="80">
        <f t="shared" si="24"/>
        <v>754.73</v>
      </c>
      <c r="F255" s="80">
        <f t="shared" si="25"/>
        <v>53451.239999999823</v>
      </c>
      <c r="G255" s="80">
        <f>SUM($D$21:D255)</f>
        <v>63075.679999999978</v>
      </c>
      <c r="H255" s="80">
        <f>SUM($E$21:E255)</f>
        <v>139956.76</v>
      </c>
      <c r="I255" s="80">
        <f t="shared" si="26"/>
        <v>461.12</v>
      </c>
      <c r="J255" s="80">
        <f t="shared" si="27"/>
        <v>3009.52</v>
      </c>
    </row>
    <row r="256" spans="2:10" ht="11.4" x14ac:dyDescent="0.2">
      <c r="B256" s="78">
        <f t="shared" si="21"/>
        <v>235</v>
      </c>
      <c r="C256" s="79">
        <f t="shared" si="22"/>
        <v>44697.375</v>
      </c>
      <c r="D256" s="80">
        <f t="shared" si="23"/>
        <v>111.36</v>
      </c>
      <c r="E256" s="80">
        <f t="shared" si="24"/>
        <v>756.3</v>
      </c>
      <c r="F256" s="80">
        <f t="shared" si="25"/>
        <v>52694.93999999982</v>
      </c>
      <c r="G256" s="80">
        <f>SUM($D$21:D256)</f>
        <v>63187.039999999979</v>
      </c>
      <c r="H256" s="80">
        <f>SUM($E$21:E256)</f>
        <v>140713.06</v>
      </c>
      <c r="I256" s="80">
        <f t="shared" si="26"/>
        <v>572.48</v>
      </c>
      <c r="J256" s="80">
        <f t="shared" si="27"/>
        <v>3765.8199999999997</v>
      </c>
    </row>
    <row r="257" spans="2:10" ht="11.4" x14ac:dyDescent="0.2">
      <c r="B257" s="78">
        <f t="shared" si="21"/>
        <v>236</v>
      </c>
      <c r="C257" s="79">
        <f t="shared" si="22"/>
        <v>44727.8125</v>
      </c>
      <c r="D257" s="80">
        <f t="shared" si="23"/>
        <v>109.78</v>
      </c>
      <c r="E257" s="80">
        <f t="shared" si="24"/>
        <v>757.88</v>
      </c>
      <c r="F257" s="80">
        <f t="shared" si="25"/>
        <v>51937.059999999823</v>
      </c>
      <c r="G257" s="80">
        <f>SUM($D$21:D257)</f>
        <v>63296.819999999978</v>
      </c>
      <c r="H257" s="80">
        <f>SUM($E$21:E257)</f>
        <v>141470.94</v>
      </c>
      <c r="I257" s="80">
        <f t="shared" si="26"/>
        <v>682.26</v>
      </c>
      <c r="J257" s="80">
        <f t="shared" si="27"/>
        <v>4523.7</v>
      </c>
    </row>
    <row r="258" spans="2:10" ht="11.4" x14ac:dyDescent="0.2">
      <c r="B258" s="78">
        <f t="shared" si="21"/>
        <v>237</v>
      </c>
      <c r="C258" s="79">
        <f t="shared" si="22"/>
        <v>44758.25</v>
      </c>
      <c r="D258" s="80">
        <f t="shared" si="23"/>
        <v>108.2</v>
      </c>
      <c r="E258" s="80">
        <f t="shared" si="24"/>
        <v>759.45999999999992</v>
      </c>
      <c r="F258" s="80">
        <f t="shared" si="25"/>
        <v>51177.599999999824</v>
      </c>
      <c r="G258" s="80">
        <f>SUM($D$21:D258)</f>
        <v>63405.019999999975</v>
      </c>
      <c r="H258" s="80">
        <f>SUM($E$21:E258)</f>
        <v>142230.39999999999</v>
      </c>
      <c r="I258" s="80">
        <f t="shared" si="26"/>
        <v>790.46</v>
      </c>
      <c r="J258" s="80">
        <f t="shared" si="27"/>
        <v>5283.16</v>
      </c>
    </row>
    <row r="259" spans="2:10" ht="11.4" x14ac:dyDescent="0.2">
      <c r="B259" s="78">
        <f t="shared" si="21"/>
        <v>238</v>
      </c>
      <c r="C259" s="79">
        <f t="shared" si="22"/>
        <v>44788.6875</v>
      </c>
      <c r="D259" s="80">
        <f t="shared" si="23"/>
        <v>106.62</v>
      </c>
      <c r="E259" s="80">
        <f t="shared" si="24"/>
        <v>761.04</v>
      </c>
      <c r="F259" s="80">
        <f t="shared" si="25"/>
        <v>50416.559999999823</v>
      </c>
      <c r="G259" s="80">
        <f>SUM($D$21:D259)</f>
        <v>63511.639999999978</v>
      </c>
      <c r="H259" s="80">
        <f>SUM($E$21:E259)</f>
        <v>142991.44</v>
      </c>
      <c r="I259" s="80">
        <f t="shared" si="26"/>
        <v>897.08</v>
      </c>
      <c r="J259" s="80">
        <f t="shared" si="27"/>
        <v>6044.2</v>
      </c>
    </row>
    <row r="260" spans="2:10" ht="11.4" x14ac:dyDescent="0.2">
      <c r="B260" s="78">
        <f t="shared" si="21"/>
        <v>239</v>
      </c>
      <c r="C260" s="79">
        <f t="shared" si="22"/>
        <v>44819.125</v>
      </c>
      <c r="D260" s="80">
        <f t="shared" si="23"/>
        <v>105.03</v>
      </c>
      <c r="E260" s="80">
        <f t="shared" si="24"/>
        <v>762.63</v>
      </c>
      <c r="F260" s="80">
        <f t="shared" si="25"/>
        <v>49653.929999999826</v>
      </c>
      <c r="G260" s="80">
        <f>SUM($D$21:D260)</f>
        <v>63616.669999999976</v>
      </c>
      <c r="H260" s="80">
        <f>SUM($E$21:E260)</f>
        <v>143754.07</v>
      </c>
      <c r="I260" s="80">
        <f t="shared" si="26"/>
        <v>1002.11</v>
      </c>
      <c r="J260" s="80">
        <f t="shared" si="27"/>
        <v>6806.83</v>
      </c>
    </row>
    <row r="261" spans="2:10" ht="11.4" x14ac:dyDescent="0.2">
      <c r="B261" s="78">
        <f t="shared" si="21"/>
        <v>240</v>
      </c>
      <c r="C261" s="79">
        <f t="shared" si="22"/>
        <v>44849.5625</v>
      </c>
      <c r="D261" s="80">
        <f t="shared" si="23"/>
        <v>103.45</v>
      </c>
      <c r="E261" s="80">
        <f t="shared" si="24"/>
        <v>764.20999999999992</v>
      </c>
      <c r="F261" s="80">
        <f t="shared" si="25"/>
        <v>48889.719999999827</v>
      </c>
      <c r="G261" s="80">
        <f>SUM($D$21:D261)</f>
        <v>63720.119999999974</v>
      </c>
      <c r="H261" s="80">
        <f>SUM($E$21:E261)</f>
        <v>144518.28</v>
      </c>
      <c r="I261" s="80">
        <f t="shared" si="26"/>
        <v>1105.56</v>
      </c>
      <c r="J261" s="80">
        <f t="shared" si="27"/>
        <v>7571.04</v>
      </c>
    </row>
    <row r="262" spans="2:10" ht="11.4" x14ac:dyDescent="0.2">
      <c r="B262" s="78">
        <f t="shared" si="21"/>
        <v>241</v>
      </c>
      <c r="C262" s="79">
        <f t="shared" si="22"/>
        <v>44880</v>
      </c>
      <c r="D262" s="80">
        <f t="shared" si="23"/>
        <v>101.85</v>
      </c>
      <c r="E262" s="80">
        <f t="shared" si="24"/>
        <v>765.81</v>
      </c>
      <c r="F262" s="80">
        <f t="shared" si="25"/>
        <v>48123.909999999829</v>
      </c>
      <c r="G262" s="80">
        <f>SUM($D$21:D262)</f>
        <v>63821.969999999972</v>
      </c>
      <c r="H262" s="80">
        <f>SUM($E$21:E262)</f>
        <v>145284.09</v>
      </c>
      <c r="I262" s="80">
        <f t="shared" si="26"/>
        <v>1207.4099999999999</v>
      </c>
      <c r="J262" s="80">
        <f t="shared" si="27"/>
        <v>8336.85</v>
      </c>
    </row>
    <row r="263" spans="2:10" ht="11.4" x14ac:dyDescent="0.2">
      <c r="B263" s="78">
        <f t="shared" si="21"/>
        <v>242</v>
      </c>
      <c r="C263" s="79">
        <f t="shared" si="22"/>
        <v>44910.4375</v>
      </c>
      <c r="D263" s="80">
        <f t="shared" si="23"/>
        <v>100.26</v>
      </c>
      <c r="E263" s="80">
        <f t="shared" si="24"/>
        <v>767.4</v>
      </c>
      <c r="F263" s="80">
        <f t="shared" si="25"/>
        <v>47356.509999999827</v>
      </c>
      <c r="G263" s="80">
        <f>SUM($D$21:D263)</f>
        <v>63922.229999999974</v>
      </c>
      <c r="H263" s="80">
        <f>SUM($E$21:E263)</f>
        <v>146051.49</v>
      </c>
      <c r="I263" s="80">
        <f t="shared" si="26"/>
        <v>1307.6699999999998</v>
      </c>
      <c r="J263" s="80">
        <f t="shared" si="27"/>
        <v>9104.25</v>
      </c>
    </row>
    <row r="264" spans="2:10" ht="11.4" x14ac:dyDescent="0.2">
      <c r="B264" s="78">
        <f t="shared" si="21"/>
        <v>243</v>
      </c>
      <c r="C264" s="79">
        <f t="shared" si="22"/>
        <v>44940.875</v>
      </c>
      <c r="D264" s="80">
        <f t="shared" si="23"/>
        <v>98.66</v>
      </c>
      <c r="E264" s="80">
        <f t="shared" si="24"/>
        <v>769</v>
      </c>
      <c r="F264" s="80">
        <f t="shared" si="25"/>
        <v>46587.509999999827</v>
      </c>
      <c r="G264" s="80">
        <f>SUM($D$21:D264)</f>
        <v>64020.889999999978</v>
      </c>
      <c r="H264" s="80">
        <f>SUM($E$21:E264)</f>
        <v>146820.49</v>
      </c>
      <c r="I264" s="80">
        <f t="shared" si="26"/>
        <v>98.66</v>
      </c>
      <c r="J264" s="80">
        <f t="shared" si="27"/>
        <v>769</v>
      </c>
    </row>
    <row r="265" spans="2:10" ht="11.4" x14ac:dyDescent="0.2">
      <c r="B265" s="78">
        <f t="shared" si="21"/>
        <v>244</v>
      </c>
      <c r="C265" s="79">
        <f t="shared" si="22"/>
        <v>44971.3125</v>
      </c>
      <c r="D265" s="80">
        <f t="shared" si="23"/>
        <v>97.06</v>
      </c>
      <c r="E265" s="80">
        <f t="shared" si="24"/>
        <v>770.59999999999991</v>
      </c>
      <c r="F265" s="80">
        <f t="shared" si="25"/>
        <v>45816.909999999829</v>
      </c>
      <c r="G265" s="80">
        <f>SUM($D$21:D265)</f>
        <v>64117.949999999975</v>
      </c>
      <c r="H265" s="80">
        <f>SUM($E$21:E265)</f>
        <v>147591.09</v>
      </c>
      <c r="I265" s="80">
        <f t="shared" si="26"/>
        <v>195.72</v>
      </c>
      <c r="J265" s="80">
        <f t="shared" si="27"/>
        <v>1539.6</v>
      </c>
    </row>
    <row r="266" spans="2:10" ht="11.4" x14ac:dyDescent="0.2">
      <c r="B266" s="78">
        <f t="shared" si="21"/>
        <v>245</v>
      </c>
      <c r="C266" s="79">
        <f t="shared" si="22"/>
        <v>45001.75</v>
      </c>
      <c r="D266" s="80">
        <f t="shared" si="23"/>
        <v>95.45</v>
      </c>
      <c r="E266" s="80">
        <f t="shared" si="24"/>
        <v>772.20999999999992</v>
      </c>
      <c r="F266" s="80">
        <f t="shared" si="25"/>
        <v>45044.69999999983</v>
      </c>
      <c r="G266" s="80">
        <f>SUM($D$21:D266)</f>
        <v>64213.399999999972</v>
      </c>
      <c r="H266" s="80">
        <f>SUM($E$21:E266)</f>
        <v>148363.29999999999</v>
      </c>
      <c r="I266" s="80">
        <f t="shared" si="26"/>
        <v>291.17</v>
      </c>
      <c r="J266" s="80">
        <f t="shared" si="27"/>
        <v>2311.81</v>
      </c>
    </row>
    <row r="267" spans="2:10" ht="11.4" x14ac:dyDescent="0.2">
      <c r="B267" s="78">
        <f t="shared" si="21"/>
        <v>246</v>
      </c>
      <c r="C267" s="79">
        <f t="shared" si="22"/>
        <v>45032.1875</v>
      </c>
      <c r="D267" s="80">
        <f t="shared" si="23"/>
        <v>93.84</v>
      </c>
      <c r="E267" s="80">
        <f t="shared" si="24"/>
        <v>773.81999999999994</v>
      </c>
      <c r="F267" s="80">
        <f t="shared" si="25"/>
        <v>44270.87999999983</v>
      </c>
      <c r="G267" s="80">
        <f>SUM($D$21:D267)</f>
        <v>64307.239999999969</v>
      </c>
      <c r="H267" s="80">
        <f>SUM($E$21:E267)</f>
        <v>149137.12</v>
      </c>
      <c r="I267" s="80">
        <f t="shared" si="26"/>
        <v>385.01</v>
      </c>
      <c r="J267" s="80">
        <f t="shared" si="27"/>
        <v>3085.63</v>
      </c>
    </row>
    <row r="268" spans="2:10" ht="11.4" x14ac:dyDescent="0.2">
      <c r="B268" s="78">
        <f t="shared" si="21"/>
        <v>247</v>
      </c>
      <c r="C268" s="79">
        <f t="shared" si="22"/>
        <v>45062.625</v>
      </c>
      <c r="D268" s="80">
        <f t="shared" si="23"/>
        <v>92.23</v>
      </c>
      <c r="E268" s="80">
        <f t="shared" si="24"/>
        <v>775.43</v>
      </c>
      <c r="F268" s="80">
        <f t="shared" si="25"/>
        <v>43495.44999999983</v>
      </c>
      <c r="G268" s="80">
        <f>SUM($D$21:D268)</f>
        <v>64399.469999999972</v>
      </c>
      <c r="H268" s="80">
        <f>SUM($E$21:E268)</f>
        <v>149912.54999999999</v>
      </c>
      <c r="I268" s="80">
        <f t="shared" si="26"/>
        <v>477.24</v>
      </c>
      <c r="J268" s="80">
        <f t="shared" si="27"/>
        <v>3861.06</v>
      </c>
    </row>
    <row r="269" spans="2:10" ht="11.4" x14ac:dyDescent="0.2">
      <c r="B269" s="78">
        <f t="shared" si="21"/>
        <v>248</v>
      </c>
      <c r="C269" s="79">
        <f t="shared" si="22"/>
        <v>45093.0625</v>
      </c>
      <c r="D269" s="80">
        <f t="shared" si="23"/>
        <v>90.62</v>
      </c>
      <c r="E269" s="80">
        <f t="shared" si="24"/>
        <v>777.04</v>
      </c>
      <c r="F269" s="80">
        <f t="shared" si="25"/>
        <v>42718.409999999829</v>
      </c>
      <c r="G269" s="80">
        <f>SUM($D$21:D269)</f>
        <v>64490.089999999975</v>
      </c>
      <c r="H269" s="80">
        <f>SUM($E$21:E269)</f>
        <v>150689.59</v>
      </c>
      <c r="I269" s="80">
        <f t="shared" si="26"/>
        <v>567.86</v>
      </c>
      <c r="J269" s="80">
        <f t="shared" si="27"/>
        <v>4638.1000000000004</v>
      </c>
    </row>
    <row r="270" spans="2:10" ht="11.4" x14ac:dyDescent="0.2">
      <c r="B270" s="78">
        <f t="shared" si="21"/>
        <v>249</v>
      </c>
      <c r="C270" s="79">
        <f t="shared" si="22"/>
        <v>45123.5</v>
      </c>
      <c r="D270" s="80">
        <f t="shared" si="23"/>
        <v>89</v>
      </c>
      <c r="E270" s="80">
        <f t="shared" si="24"/>
        <v>778.66</v>
      </c>
      <c r="F270" s="80">
        <f t="shared" si="25"/>
        <v>41939.749999999825</v>
      </c>
      <c r="G270" s="80">
        <f>SUM($D$21:D270)</f>
        <v>64579.089999999975</v>
      </c>
      <c r="H270" s="80">
        <f>SUM($E$21:E270)</f>
        <v>151468.25</v>
      </c>
      <c r="I270" s="80">
        <f t="shared" si="26"/>
        <v>656.86</v>
      </c>
      <c r="J270" s="80">
        <f t="shared" si="27"/>
        <v>5416.76</v>
      </c>
    </row>
    <row r="271" spans="2:10" ht="11.4" x14ac:dyDescent="0.2">
      <c r="B271" s="78">
        <f t="shared" si="21"/>
        <v>250</v>
      </c>
      <c r="C271" s="79">
        <f t="shared" si="22"/>
        <v>45153.9375</v>
      </c>
      <c r="D271" s="80">
        <f t="shared" si="23"/>
        <v>87.37</v>
      </c>
      <c r="E271" s="80">
        <f t="shared" si="24"/>
        <v>780.29</v>
      </c>
      <c r="F271" s="80">
        <f t="shared" si="25"/>
        <v>41159.459999999825</v>
      </c>
      <c r="G271" s="80">
        <f>SUM($D$21:D271)</f>
        <v>64666.459999999977</v>
      </c>
      <c r="H271" s="80">
        <f>SUM($E$21:E271)</f>
        <v>152248.54</v>
      </c>
      <c r="I271" s="80">
        <f t="shared" si="26"/>
        <v>744.23</v>
      </c>
      <c r="J271" s="80">
        <f t="shared" si="27"/>
        <v>6197.05</v>
      </c>
    </row>
    <row r="272" spans="2:10" ht="11.4" x14ac:dyDescent="0.2">
      <c r="B272" s="78">
        <f t="shared" si="21"/>
        <v>251</v>
      </c>
      <c r="C272" s="79">
        <f t="shared" si="22"/>
        <v>45184.375</v>
      </c>
      <c r="D272" s="80">
        <f t="shared" si="23"/>
        <v>85.75</v>
      </c>
      <c r="E272" s="80">
        <f t="shared" si="24"/>
        <v>781.91</v>
      </c>
      <c r="F272" s="80">
        <f t="shared" si="25"/>
        <v>40377.549999999821</v>
      </c>
      <c r="G272" s="80">
        <f>SUM($D$21:D272)</f>
        <v>64752.209999999977</v>
      </c>
      <c r="H272" s="80">
        <f>SUM($E$21:E272)</f>
        <v>153030.45000000001</v>
      </c>
      <c r="I272" s="80">
        <f t="shared" si="26"/>
        <v>829.98</v>
      </c>
      <c r="J272" s="80">
        <f t="shared" si="27"/>
        <v>6978.96</v>
      </c>
    </row>
    <row r="273" spans="2:10" ht="11.4" x14ac:dyDescent="0.2">
      <c r="B273" s="78">
        <f t="shared" si="21"/>
        <v>252</v>
      </c>
      <c r="C273" s="79">
        <f t="shared" si="22"/>
        <v>45214.8125</v>
      </c>
      <c r="D273" s="80">
        <f t="shared" si="23"/>
        <v>84.12</v>
      </c>
      <c r="E273" s="80">
        <f t="shared" si="24"/>
        <v>783.54</v>
      </c>
      <c r="F273" s="80">
        <f t="shared" si="25"/>
        <v>39594.00999999982</v>
      </c>
      <c r="G273" s="80">
        <f>SUM($D$21:D273)</f>
        <v>64836.32999999998</v>
      </c>
      <c r="H273" s="80">
        <f>SUM($E$21:E273)</f>
        <v>153813.99000000002</v>
      </c>
      <c r="I273" s="80">
        <f t="shared" si="26"/>
        <v>914.1</v>
      </c>
      <c r="J273" s="80">
        <f t="shared" si="27"/>
        <v>7762.5</v>
      </c>
    </row>
    <row r="274" spans="2:10" ht="11.4" x14ac:dyDescent="0.2">
      <c r="B274" s="78">
        <f t="shared" si="21"/>
        <v>253</v>
      </c>
      <c r="C274" s="79">
        <f t="shared" si="22"/>
        <v>45245.25</v>
      </c>
      <c r="D274" s="80">
        <f t="shared" si="23"/>
        <v>82.49</v>
      </c>
      <c r="E274" s="80">
        <f t="shared" si="24"/>
        <v>785.17</v>
      </c>
      <c r="F274" s="80">
        <f t="shared" si="25"/>
        <v>38808.839999999822</v>
      </c>
      <c r="G274" s="80">
        <f>SUM($D$21:D274)</f>
        <v>64918.819999999978</v>
      </c>
      <c r="H274" s="80">
        <f>SUM($E$21:E274)</f>
        <v>154599.16000000003</v>
      </c>
      <c r="I274" s="80">
        <f t="shared" si="26"/>
        <v>996.59</v>
      </c>
      <c r="J274" s="80">
        <f t="shared" si="27"/>
        <v>8547.67</v>
      </c>
    </row>
    <row r="275" spans="2:10" ht="11.4" x14ac:dyDescent="0.2">
      <c r="B275" s="78">
        <f t="shared" si="21"/>
        <v>254</v>
      </c>
      <c r="C275" s="79">
        <f t="shared" si="22"/>
        <v>45275.6875</v>
      </c>
      <c r="D275" s="80">
        <f t="shared" si="23"/>
        <v>80.849999999999994</v>
      </c>
      <c r="E275" s="80">
        <f t="shared" si="24"/>
        <v>786.81</v>
      </c>
      <c r="F275" s="80">
        <f t="shared" si="25"/>
        <v>38022.029999999824</v>
      </c>
      <c r="G275" s="80">
        <f>SUM($D$21:D275)</f>
        <v>64999.669999999976</v>
      </c>
      <c r="H275" s="80">
        <f>SUM($E$21:E275)</f>
        <v>155385.97000000003</v>
      </c>
      <c r="I275" s="80">
        <f t="shared" si="26"/>
        <v>1077.44</v>
      </c>
      <c r="J275" s="80">
        <f t="shared" si="27"/>
        <v>9334.48</v>
      </c>
    </row>
    <row r="276" spans="2:10" ht="11.4" x14ac:dyDescent="0.2">
      <c r="B276" s="78">
        <f t="shared" si="21"/>
        <v>255</v>
      </c>
      <c r="C276" s="79">
        <f t="shared" si="22"/>
        <v>45306.125</v>
      </c>
      <c r="D276" s="80">
        <f t="shared" si="23"/>
        <v>79.209999999999994</v>
      </c>
      <c r="E276" s="80">
        <f t="shared" si="24"/>
        <v>788.44999999999993</v>
      </c>
      <c r="F276" s="80">
        <f t="shared" si="25"/>
        <v>37233.579999999827</v>
      </c>
      <c r="G276" s="80">
        <f>SUM($D$21:D276)</f>
        <v>65078.879999999976</v>
      </c>
      <c r="H276" s="80">
        <f>SUM($E$21:E276)</f>
        <v>156174.42000000004</v>
      </c>
      <c r="I276" s="80">
        <f t="shared" si="26"/>
        <v>79.209999999999994</v>
      </c>
      <c r="J276" s="80">
        <f t="shared" si="27"/>
        <v>788.44999999999993</v>
      </c>
    </row>
    <row r="277" spans="2:10" ht="11.4" x14ac:dyDescent="0.2">
      <c r="B277" s="78">
        <f t="shared" si="21"/>
        <v>256</v>
      </c>
      <c r="C277" s="79">
        <f t="shared" si="22"/>
        <v>45336.5625</v>
      </c>
      <c r="D277" s="80">
        <f t="shared" si="23"/>
        <v>77.569999999999993</v>
      </c>
      <c r="E277" s="80">
        <f t="shared" si="24"/>
        <v>790.08999999999992</v>
      </c>
      <c r="F277" s="80">
        <f t="shared" si="25"/>
        <v>36443.489999999831</v>
      </c>
      <c r="G277" s="80">
        <f>SUM($D$21:D277)</f>
        <v>65156.449999999975</v>
      </c>
      <c r="H277" s="80">
        <f>SUM($E$21:E277)</f>
        <v>156964.51000000004</v>
      </c>
      <c r="I277" s="80">
        <f t="shared" si="26"/>
        <v>156.77999999999997</v>
      </c>
      <c r="J277" s="80">
        <f t="shared" si="27"/>
        <v>1578.54</v>
      </c>
    </row>
    <row r="278" spans="2:10" ht="11.4" x14ac:dyDescent="0.2">
      <c r="B278" s="78">
        <f t="shared" si="21"/>
        <v>257</v>
      </c>
      <c r="C278" s="79">
        <f t="shared" si="22"/>
        <v>45367</v>
      </c>
      <c r="D278" s="80">
        <f t="shared" si="23"/>
        <v>75.92</v>
      </c>
      <c r="E278" s="80">
        <f t="shared" si="24"/>
        <v>791.74</v>
      </c>
      <c r="F278" s="80">
        <f t="shared" si="25"/>
        <v>35651.749999999833</v>
      </c>
      <c r="G278" s="80">
        <f>SUM($D$21:D278)</f>
        <v>65232.369999999974</v>
      </c>
      <c r="H278" s="80">
        <f>SUM($E$21:E278)</f>
        <v>157756.25000000003</v>
      </c>
      <c r="I278" s="80">
        <f t="shared" si="26"/>
        <v>232.7</v>
      </c>
      <c r="J278" s="80">
        <f t="shared" si="27"/>
        <v>2370.2799999999997</v>
      </c>
    </row>
    <row r="279" spans="2:10" ht="11.4" x14ac:dyDescent="0.2">
      <c r="B279" s="78">
        <f t="shared" ref="B279:B321" si="28">B278+1</f>
        <v>258</v>
      </c>
      <c r="C279" s="79">
        <f t="shared" ref="C279:C321" si="29">C278+365.25/12</f>
        <v>45397.4375</v>
      </c>
      <c r="D279" s="80">
        <f t="shared" ref="D279:D321" si="30">ROUND(F278*$F$17/1200,2)</f>
        <v>74.27</v>
      </c>
      <c r="E279" s="80">
        <f t="shared" ref="E279:E321" si="31">IF(B279&gt;=$F$18,F278,$I$15-D279)</f>
        <v>793.39</v>
      </c>
      <c r="F279" s="80">
        <f t="shared" ref="F279:F321" si="32">MAX(0,F278-E279)</f>
        <v>34858.359999999833</v>
      </c>
      <c r="G279" s="80">
        <f>SUM($D$21:D279)</f>
        <v>65306.63999999997</v>
      </c>
      <c r="H279" s="80">
        <f>SUM($E$21:E279)</f>
        <v>158549.64000000004</v>
      </c>
      <c r="I279" s="80">
        <f t="shared" ref="I279:I321" si="33">IF(YEAR($C278)=YEAR($C279),I278+D279,D279)</f>
        <v>306.96999999999997</v>
      </c>
      <c r="J279" s="80">
        <f t="shared" ref="J279:J321" si="34">IF(YEAR($C278)=YEAR($C279),J278+E279,E279)</f>
        <v>3163.6699999999996</v>
      </c>
    </row>
    <row r="280" spans="2:10" ht="11.4" x14ac:dyDescent="0.2">
      <c r="B280" s="78">
        <f t="shared" si="28"/>
        <v>259</v>
      </c>
      <c r="C280" s="79">
        <f t="shared" si="29"/>
        <v>45427.875</v>
      </c>
      <c r="D280" s="80">
        <f t="shared" si="30"/>
        <v>72.62</v>
      </c>
      <c r="E280" s="80">
        <f t="shared" si="31"/>
        <v>795.04</v>
      </c>
      <c r="F280" s="80">
        <f t="shared" si="32"/>
        <v>34063.319999999832</v>
      </c>
      <c r="G280" s="80">
        <f>SUM($D$21:D280)</f>
        <v>65379.259999999973</v>
      </c>
      <c r="H280" s="80">
        <f>SUM($E$21:E280)</f>
        <v>159344.68000000005</v>
      </c>
      <c r="I280" s="80">
        <f t="shared" si="33"/>
        <v>379.59</v>
      </c>
      <c r="J280" s="80">
        <f t="shared" si="34"/>
        <v>3958.7099999999996</v>
      </c>
    </row>
    <row r="281" spans="2:10" ht="11.4" x14ac:dyDescent="0.2">
      <c r="B281" s="78">
        <f t="shared" si="28"/>
        <v>260</v>
      </c>
      <c r="C281" s="79">
        <f t="shared" si="29"/>
        <v>45458.3125</v>
      </c>
      <c r="D281" s="80">
        <f t="shared" si="30"/>
        <v>70.97</v>
      </c>
      <c r="E281" s="80">
        <f t="shared" si="31"/>
        <v>796.68999999999994</v>
      </c>
      <c r="F281" s="80">
        <f t="shared" si="32"/>
        <v>33266.62999999983</v>
      </c>
      <c r="G281" s="80">
        <f>SUM($D$21:D281)</f>
        <v>65450.229999999974</v>
      </c>
      <c r="H281" s="80">
        <f>SUM($E$21:E281)</f>
        <v>160141.37000000005</v>
      </c>
      <c r="I281" s="80">
        <f t="shared" si="33"/>
        <v>450.55999999999995</v>
      </c>
      <c r="J281" s="80">
        <f t="shared" si="34"/>
        <v>4755.3999999999996</v>
      </c>
    </row>
    <row r="282" spans="2:10" ht="11.4" x14ac:dyDescent="0.2">
      <c r="B282" s="78">
        <f t="shared" si="28"/>
        <v>261</v>
      </c>
      <c r="C282" s="79">
        <f t="shared" si="29"/>
        <v>45488.75</v>
      </c>
      <c r="D282" s="80">
        <f t="shared" si="30"/>
        <v>69.31</v>
      </c>
      <c r="E282" s="80">
        <f t="shared" si="31"/>
        <v>798.34999999999991</v>
      </c>
      <c r="F282" s="80">
        <f t="shared" si="32"/>
        <v>32468.279999999831</v>
      </c>
      <c r="G282" s="80">
        <f>SUM($D$21:D282)</f>
        <v>65519.539999999972</v>
      </c>
      <c r="H282" s="80">
        <f>SUM($E$21:E282)</f>
        <v>160939.72000000006</v>
      </c>
      <c r="I282" s="80">
        <f t="shared" si="33"/>
        <v>519.86999999999989</v>
      </c>
      <c r="J282" s="80">
        <f t="shared" si="34"/>
        <v>5553.75</v>
      </c>
    </row>
    <row r="283" spans="2:10" ht="11.4" x14ac:dyDescent="0.2">
      <c r="B283" s="78">
        <f t="shared" si="28"/>
        <v>262</v>
      </c>
      <c r="C283" s="79">
        <f t="shared" si="29"/>
        <v>45519.1875</v>
      </c>
      <c r="D283" s="80">
        <f t="shared" si="30"/>
        <v>67.64</v>
      </c>
      <c r="E283" s="80">
        <f t="shared" si="31"/>
        <v>800.02</v>
      </c>
      <c r="F283" s="80">
        <f t="shared" si="32"/>
        <v>31668.259999999831</v>
      </c>
      <c r="G283" s="80">
        <f>SUM($D$21:D283)</f>
        <v>65587.179999999978</v>
      </c>
      <c r="H283" s="80">
        <f>SUM($E$21:E283)</f>
        <v>161739.74000000005</v>
      </c>
      <c r="I283" s="80">
        <f t="shared" si="33"/>
        <v>587.50999999999988</v>
      </c>
      <c r="J283" s="80">
        <f t="shared" si="34"/>
        <v>6353.77</v>
      </c>
    </row>
    <row r="284" spans="2:10" ht="11.4" x14ac:dyDescent="0.2">
      <c r="B284" s="78">
        <f t="shared" si="28"/>
        <v>263</v>
      </c>
      <c r="C284" s="79">
        <f t="shared" si="29"/>
        <v>45549.625</v>
      </c>
      <c r="D284" s="80">
        <f t="shared" si="30"/>
        <v>65.98</v>
      </c>
      <c r="E284" s="80">
        <f t="shared" si="31"/>
        <v>801.68</v>
      </c>
      <c r="F284" s="80">
        <f t="shared" si="32"/>
        <v>30866.579999999831</v>
      </c>
      <c r="G284" s="80">
        <f>SUM($D$21:D284)</f>
        <v>65653.159999999974</v>
      </c>
      <c r="H284" s="80">
        <f>SUM($E$21:E284)</f>
        <v>162541.42000000004</v>
      </c>
      <c r="I284" s="80">
        <f t="shared" si="33"/>
        <v>653.4899999999999</v>
      </c>
      <c r="J284" s="80">
        <f t="shared" si="34"/>
        <v>7155.4500000000007</v>
      </c>
    </row>
    <row r="285" spans="2:10" ht="11.4" x14ac:dyDescent="0.2">
      <c r="B285" s="78">
        <f t="shared" si="28"/>
        <v>264</v>
      </c>
      <c r="C285" s="79">
        <f t="shared" si="29"/>
        <v>45580.0625</v>
      </c>
      <c r="D285" s="80">
        <f t="shared" si="30"/>
        <v>64.31</v>
      </c>
      <c r="E285" s="80">
        <f t="shared" si="31"/>
        <v>803.34999999999991</v>
      </c>
      <c r="F285" s="80">
        <f t="shared" si="32"/>
        <v>30063.229999999832</v>
      </c>
      <c r="G285" s="80">
        <f>SUM($D$21:D285)</f>
        <v>65717.469999999972</v>
      </c>
      <c r="H285" s="80">
        <f>SUM($E$21:E285)</f>
        <v>163344.77000000005</v>
      </c>
      <c r="I285" s="80">
        <f t="shared" si="33"/>
        <v>717.8</v>
      </c>
      <c r="J285" s="80">
        <f t="shared" si="34"/>
        <v>7958.8000000000011</v>
      </c>
    </row>
    <row r="286" spans="2:10" ht="11.4" x14ac:dyDescent="0.2">
      <c r="B286" s="78">
        <f t="shared" si="28"/>
        <v>265</v>
      </c>
      <c r="C286" s="79">
        <f t="shared" si="29"/>
        <v>45610.5</v>
      </c>
      <c r="D286" s="80">
        <f t="shared" si="30"/>
        <v>62.63</v>
      </c>
      <c r="E286" s="80">
        <f t="shared" si="31"/>
        <v>805.03</v>
      </c>
      <c r="F286" s="80">
        <f t="shared" si="32"/>
        <v>29258.199999999833</v>
      </c>
      <c r="G286" s="80">
        <f>SUM($D$21:D286)</f>
        <v>65780.099999999977</v>
      </c>
      <c r="H286" s="80">
        <f>SUM($E$21:E286)</f>
        <v>164149.80000000005</v>
      </c>
      <c r="I286" s="80">
        <f t="shared" si="33"/>
        <v>780.43</v>
      </c>
      <c r="J286" s="80">
        <f t="shared" si="34"/>
        <v>8763.8300000000017</v>
      </c>
    </row>
    <row r="287" spans="2:10" ht="11.4" x14ac:dyDescent="0.2">
      <c r="B287" s="78">
        <f t="shared" si="28"/>
        <v>266</v>
      </c>
      <c r="C287" s="79">
        <f t="shared" si="29"/>
        <v>45640.9375</v>
      </c>
      <c r="D287" s="80">
        <f t="shared" si="30"/>
        <v>60.95</v>
      </c>
      <c r="E287" s="80">
        <f t="shared" si="31"/>
        <v>806.70999999999992</v>
      </c>
      <c r="F287" s="80">
        <f t="shared" si="32"/>
        <v>28451.489999999834</v>
      </c>
      <c r="G287" s="80">
        <f>SUM($D$21:D287)</f>
        <v>65841.049999999974</v>
      </c>
      <c r="H287" s="80">
        <f>SUM($E$21:E287)</f>
        <v>164956.51000000004</v>
      </c>
      <c r="I287" s="80">
        <f t="shared" si="33"/>
        <v>841.38</v>
      </c>
      <c r="J287" s="80">
        <f t="shared" si="34"/>
        <v>9570.5400000000009</v>
      </c>
    </row>
    <row r="288" spans="2:10" ht="11.4" x14ac:dyDescent="0.2">
      <c r="B288" s="78">
        <f t="shared" si="28"/>
        <v>267</v>
      </c>
      <c r="C288" s="79">
        <f t="shared" si="29"/>
        <v>45671.375</v>
      </c>
      <c r="D288" s="80">
        <f t="shared" si="30"/>
        <v>59.27</v>
      </c>
      <c r="E288" s="80">
        <f t="shared" si="31"/>
        <v>808.39</v>
      </c>
      <c r="F288" s="80">
        <f t="shared" si="32"/>
        <v>27643.099999999835</v>
      </c>
      <c r="G288" s="80">
        <f>SUM($D$21:D288)</f>
        <v>65900.319999999978</v>
      </c>
      <c r="H288" s="80">
        <f>SUM($E$21:E288)</f>
        <v>165764.90000000005</v>
      </c>
      <c r="I288" s="80">
        <f t="shared" si="33"/>
        <v>59.27</v>
      </c>
      <c r="J288" s="80">
        <f t="shared" si="34"/>
        <v>808.39</v>
      </c>
    </row>
    <row r="289" spans="2:10" ht="11.4" x14ac:dyDescent="0.2">
      <c r="B289" s="78">
        <f t="shared" si="28"/>
        <v>268</v>
      </c>
      <c r="C289" s="79">
        <f t="shared" si="29"/>
        <v>45701.8125</v>
      </c>
      <c r="D289" s="80">
        <f t="shared" si="30"/>
        <v>57.59</v>
      </c>
      <c r="E289" s="80">
        <f t="shared" si="31"/>
        <v>810.06999999999994</v>
      </c>
      <c r="F289" s="80">
        <f t="shared" si="32"/>
        <v>26833.029999999835</v>
      </c>
      <c r="G289" s="80">
        <f>SUM($D$21:D289)</f>
        <v>65957.909999999974</v>
      </c>
      <c r="H289" s="80">
        <f>SUM($E$21:E289)</f>
        <v>166574.97000000006</v>
      </c>
      <c r="I289" s="80">
        <f t="shared" si="33"/>
        <v>116.86000000000001</v>
      </c>
      <c r="J289" s="80">
        <f t="shared" si="34"/>
        <v>1618.46</v>
      </c>
    </row>
    <row r="290" spans="2:10" ht="11.4" x14ac:dyDescent="0.2">
      <c r="B290" s="78">
        <f t="shared" si="28"/>
        <v>269</v>
      </c>
      <c r="C290" s="79">
        <f t="shared" si="29"/>
        <v>45732.25</v>
      </c>
      <c r="D290" s="80">
        <f t="shared" si="30"/>
        <v>55.9</v>
      </c>
      <c r="E290" s="80">
        <f t="shared" si="31"/>
        <v>811.76</v>
      </c>
      <c r="F290" s="80">
        <f t="shared" si="32"/>
        <v>26021.269999999837</v>
      </c>
      <c r="G290" s="80">
        <f>SUM($D$21:D290)</f>
        <v>66013.809999999969</v>
      </c>
      <c r="H290" s="80">
        <f>SUM($E$21:E290)</f>
        <v>167386.73000000007</v>
      </c>
      <c r="I290" s="80">
        <f t="shared" si="33"/>
        <v>172.76000000000002</v>
      </c>
      <c r="J290" s="80">
        <f t="shared" si="34"/>
        <v>2430.2200000000003</v>
      </c>
    </row>
    <row r="291" spans="2:10" ht="11.4" x14ac:dyDescent="0.2">
      <c r="B291" s="78">
        <f t="shared" si="28"/>
        <v>270</v>
      </c>
      <c r="C291" s="79">
        <f t="shared" si="29"/>
        <v>45762.6875</v>
      </c>
      <c r="D291" s="80">
        <f t="shared" si="30"/>
        <v>54.21</v>
      </c>
      <c r="E291" s="80">
        <f t="shared" si="31"/>
        <v>813.44999999999993</v>
      </c>
      <c r="F291" s="80">
        <f t="shared" si="32"/>
        <v>25207.819999999836</v>
      </c>
      <c r="G291" s="80">
        <f>SUM($D$21:D291)</f>
        <v>66068.019999999975</v>
      </c>
      <c r="H291" s="80">
        <f>SUM($E$21:E291)</f>
        <v>168200.18000000008</v>
      </c>
      <c r="I291" s="80">
        <f t="shared" si="33"/>
        <v>226.97000000000003</v>
      </c>
      <c r="J291" s="80">
        <f t="shared" si="34"/>
        <v>3243.67</v>
      </c>
    </row>
    <row r="292" spans="2:10" ht="11.4" x14ac:dyDescent="0.2">
      <c r="B292" s="78">
        <f t="shared" si="28"/>
        <v>271</v>
      </c>
      <c r="C292" s="79">
        <f t="shared" si="29"/>
        <v>45793.125</v>
      </c>
      <c r="D292" s="80">
        <f t="shared" si="30"/>
        <v>52.52</v>
      </c>
      <c r="E292" s="80">
        <f t="shared" si="31"/>
        <v>815.14</v>
      </c>
      <c r="F292" s="80">
        <f t="shared" si="32"/>
        <v>24392.679999999837</v>
      </c>
      <c r="G292" s="80">
        <f>SUM($D$21:D292)</f>
        <v>66120.539999999979</v>
      </c>
      <c r="H292" s="80">
        <f>SUM($E$21:E292)</f>
        <v>169015.32000000009</v>
      </c>
      <c r="I292" s="80">
        <f t="shared" si="33"/>
        <v>279.49</v>
      </c>
      <c r="J292" s="80">
        <f t="shared" si="34"/>
        <v>4058.81</v>
      </c>
    </row>
    <row r="293" spans="2:10" ht="11.4" x14ac:dyDescent="0.2">
      <c r="B293" s="78">
        <f t="shared" si="28"/>
        <v>272</v>
      </c>
      <c r="C293" s="79">
        <f t="shared" si="29"/>
        <v>45823.5625</v>
      </c>
      <c r="D293" s="80">
        <f t="shared" si="30"/>
        <v>50.82</v>
      </c>
      <c r="E293" s="80">
        <f t="shared" si="31"/>
        <v>816.83999999999992</v>
      </c>
      <c r="F293" s="80">
        <f t="shared" si="32"/>
        <v>23575.839999999836</v>
      </c>
      <c r="G293" s="80">
        <f>SUM($D$21:D293)</f>
        <v>66171.359999999986</v>
      </c>
      <c r="H293" s="80">
        <f>SUM($E$21:E293)</f>
        <v>169832.16000000009</v>
      </c>
      <c r="I293" s="80">
        <f t="shared" si="33"/>
        <v>330.31</v>
      </c>
      <c r="J293" s="80">
        <f t="shared" si="34"/>
        <v>4875.6499999999996</v>
      </c>
    </row>
    <row r="294" spans="2:10" ht="11.4" x14ac:dyDescent="0.2">
      <c r="B294" s="78">
        <f t="shared" si="28"/>
        <v>273</v>
      </c>
      <c r="C294" s="79">
        <f t="shared" si="29"/>
        <v>45854</v>
      </c>
      <c r="D294" s="80">
        <f t="shared" si="30"/>
        <v>49.12</v>
      </c>
      <c r="E294" s="80">
        <f t="shared" si="31"/>
        <v>818.54</v>
      </c>
      <c r="F294" s="80">
        <f t="shared" si="32"/>
        <v>22757.299999999836</v>
      </c>
      <c r="G294" s="80">
        <f>SUM($D$21:D294)</f>
        <v>66220.479999999981</v>
      </c>
      <c r="H294" s="80">
        <f>SUM($E$21:E294)</f>
        <v>170650.7000000001</v>
      </c>
      <c r="I294" s="80">
        <f t="shared" si="33"/>
        <v>379.43</v>
      </c>
      <c r="J294" s="80">
        <f t="shared" si="34"/>
        <v>5694.19</v>
      </c>
    </row>
    <row r="295" spans="2:10" ht="11.4" x14ac:dyDescent="0.2">
      <c r="B295" s="78">
        <f t="shared" si="28"/>
        <v>274</v>
      </c>
      <c r="C295" s="79">
        <f t="shared" si="29"/>
        <v>45884.4375</v>
      </c>
      <c r="D295" s="80">
        <f t="shared" si="30"/>
        <v>47.41</v>
      </c>
      <c r="E295" s="80">
        <f t="shared" si="31"/>
        <v>820.25</v>
      </c>
      <c r="F295" s="80">
        <f t="shared" si="32"/>
        <v>21937.049999999836</v>
      </c>
      <c r="G295" s="80">
        <f>SUM($D$21:D295)</f>
        <v>66267.889999999985</v>
      </c>
      <c r="H295" s="80">
        <f>SUM($E$21:E295)</f>
        <v>171470.9500000001</v>
      </c>
      <c r="I295" s="80">
        <f t="shared" si="33"/>
        <v>426.84000000000003</v>
      </c>
      <c r="J295" s="80">
        <f t="shared" si="34"/>
        <v>6514.44</v>
      </c>
    </row>
    <row r="296" spans="2:10" ht="11.4" x14ac:dyDescent="0.2">
      <c r="B296" s="78">
        <f t="shared" si="28"/>
        <v>275</v>
      </c>
      <c r="C296" s="79">
        <f t="shared" si="29"/>
        <v>45914.875</v>
      </c>
      <c r="D296" s="80">
        <f t="shared" si="30"/>
        <v>45.7</v>
      </c>
      <c r="E296" s="80">
        <f t="shared" si="31"/>
        <v>821.95999999999992</v>
      </c>
      <c r="F296" s="80">
        <f t="shared" si="32"/>
        <v>21115.089999999836</v>
      </c>
      <c r="G296" s="80">
        <f>SUM($D$21:D296)</f>
        <v>66313.589999999982</v>
      </c>
      <c r="H296" s="80">
        <f>SUM($E$21:E296)</f>
        <v>172292.91000000009</v>
      </c>
      <c r="I296" s="80">
        <f t="shared" si="33"/>
        <v>472.54</v>
      </c>
      <c r="J296" s="80">
        <f t="shared" si="34"/>
        <v>7336.4</v>
      </c>
    </row>
    <row r="297" spans="2:10" ht="11.4" x14ac:dyDescent="0.2">
      <c r="B297" s="78">
        <f t="shared" si="28"/>
        <v>276</v>
      </c>
      <c r="C297" s="79">
        <f t="shared" si="29"/>
        <v>45945.3125</v>
      </c>
      <c r="D297" s="80">
        <f t="shared" si="30"/>
        <v>43.99</v>
      </c>
      <c r="E297" s="80">
        <f t="shared" si="31"/>
        <v>823.67</v>
      </c>
      <c r="F297" s="80">
        <f t="shared" si="32"/>
        <v>20291.419999999838</v>
      </c>
      <c r="G297" s="80">
        <f>SUM($D$21:D297)</f>
        <v>66357.579999999987</v>
      </c>
      <c r="H297" s="80">
        <f>SUM($E$21:E297)</f>
        <v>173116.5800000001</v>
      </c>
      <c r="I297" s="80">
        <f t="shared" si="33"/>
        <v>516.53</v>
      </c>
      <c r="J297" s="80">
        <f t="shared" si="34"/>
        <v>8160.07</v>
      </c>
    </row>
    <row r="298" spans="2:10" ht="11.4" x14ac:dyDescent="0.2">
      <c r="B298" s="78">
        <f t="shared" si="28"/>
        <v>277</v>
      </c>
      <c r="C298" s="79">
        <f t="shared" si="29"/>
        <v>45975.75</v>
      </c>
      <c r="D298" s="80">
        <f t="shared" si="30"/>
        <v>42.27</v>
      </c>
      <c r="E298" s="80">
        <f t="shared" si="31"/>
        <v>825.39</v>
      </c>
      <c r="F298" s="80">
        <f t="shared" si="32"/>
        <v>19466.029999999839</v>
      </c>
      <c r="G298" s="80">
        <f>SUM($D$21:D298)</f>
        <v>66399.849999999991</v>
      </c>
      <c r="H298" s="80">
        <f>SUM($E$21:E298)</f>
        <v>173941.97000000012</v>
      </c>
      <c r="I298" s="80">
        <f t="shared" si="33"/>
        <v>558.79999999999995</v>
      </c>
      <c r="J298" s="80">
        <f t="shared" si="34"/>
        <v>8985.4599999999991</v>
      </c>
    </row>
    <row r="299" spans="2:10" ht="11.4" x14ac:dyDescent="0.2">
      <c r="B299" s="78">
        <f t="shared" si="28"/>
        <v>278</v>
      </c>
      <c r="C299" s="79">
        <f t="shared" si="29"/>
        <v>46006.1875</v>
      </c>
      <c r="D299" s="80">
        <f t="shared" si="30"/>
        <v>40.549999999999997</v>
      </c>
      <c r="E299" s="80">
        <f t="shared" si="31"/>
        <v>827.11</v>
      </c>
      <c r="F299" s="80">
        <f t="shared" si="32"/>
        <v>18638.919999999838</v>
      </c>
      <c r="G299" s="80">
        <f>SUM($D$21:D299)</f>
        <v>66440.399999999994</v>
      </c>
      <c r="H299" s="80">
        <f>SUM($E$21:E299)</f>
        <v>174769.0800000001</v>
      </c>
      <c r="I299" s="80">
        <f t="shared" si="33"/>
        <v>599.34999999999991</v>
      </c>
      <c r="J299" s="80">
        <f t="shared" si="34"/>
        <v>9812.57</v>
      </c>
    </row>
    <row r="300" spans="2:10" ht="11.4" x14ac:dyDescent="0.2">
      <c r="B300" s="78">
        <f t="shared" si="28"/>
        <v>279</v>
      </c>
      <c r="C300" s="79">
        <f t="shared" si="29"/>
        <v>46036.625</v>
      </c>
      <c r="D300" s="80">
        <f t="shared" si="30"/>
        <v>38.83</v>
      </c>
      <c r="E300" s="80">
        <f t="shared" si="31"/>
        <v>828.82999999999993</v>
      </c>
      <c r="F300" s="80">
        <f t="shared" si="32"/>
        <v>17810.089999999836</v>
      </c>
      <c r="G300" s="80">
        <f>SUM($D$21:D300)</f>
        <v>66479.23</v>
      </c>
      <c r="H300" s="80">
        <f>SUM($E$21:E300)</f>
        <v>175597.91000000009</v>
      </c>
      <c r="I300" s="80">
        <f t="shared" si="33"/>
        <v>38.83</v>
      </c>
      <c r="J300" s="80">
        <f t="shared" si="34"/>
        <v>828.82999999999993</v>
      </c>
    </row>
    <row r="301" spans="2:10" ht="11.4" x14ac:dyDescent="0.2">
      <c r="B301" s="78">
        <f t="shared" si="28"/>
        <v>280</v>
      </c>
      <c r="C301" s="79">
        <f t="shared" si="29"/>
        <v>46067.0625</v>
      </c>
      <c r="D301" s="80">
        <f t="shared" si="30"/>
        <v>37.1</v>
      </c>
      <c r="E301" s="80">
        <f t="shared" si="31"/>
        <v>830.56</v>
      </c>
      <c r="F301" s="80">
        <f t="shared" si="32"/>
        <v>16979.529999999835</v>
      </c>
      <c r="G301" s="80">
        <f>SUM($D$21:D301)</f>
        <v>66516.33</v>
      </c>
      <c r="H301" s="80">
        <f>SUM($E$21:E301)</f>
        <v>176428.47000000009</v>
      </c>
      <c r="I301" s="80">
        <f t="shared" si="33"/>
        <v>75.930000000000007</v>
      </c>
      <c r="J301" s="80">
        <f t="shared" si="34"/>
        <v>1659.3899999999999</v>
      </c>
    </row>
    <row r="302" spans="2:10" ht="11.4" x14ac:dyDescent="0.2">
      <c r="B302" s="78">
        <f t="shared" si="28"/>
        <v>281</v>
      </c>
      <c r="C302" s="79">
        <f t="shared" si="29"/>
        <v>46097.5</v>
      </c>
      <c r="D302" s="80">
        <f t="shared" si="30"/>
        <v>35.369999999999997</v>
      </c>
      <c r="E302" s="80">
        <f t="shared" si="31"/>
        <v>832.29</v>
      </c>
      <c r="F302" s="80">
        <f t="shared" si="32"/>
        <v>16147.239999999834</v>
      </c>
      <c r="G302" s="80">
        <f>SUM($D$21:D302)</f>
        <v>66551.7</v>
      </c>
      <c r="H302" s="80">
        <f>SUM($E$21:E302)</f>
        <v>177260.7600000001</v>
      </c>
      <c r="I302" s="80">
        <f t="shared" si="33"/>
        <v>111.30000000000001</v>
      </c>
      <c r="J302" s="80">
        <f t="shared" si="34"/>
        <v>2491.6799999999998</v>
      </c>
    </row>
    <row r="303" spans="2:10" ht="11.4" x14ac:dyDescent="0.2">
      <c r="B303" s="78">
        <f t="shared" si="28"/>
        <v>282</v>
      </c>
      <c r="C303" s="79">
        <f t="shared" si="29"/>
        <v>46127.9375</v>
      </c>
      <c r="D303" s="80">
        <f t="shared" si="30"/>
        <v>33.64</v>
      </c>
      <c r="E303" s="80">
        <f t="shared" si="31"/>
        <v>834.02</v>
      </c>
      <c r="F303" s="80">
        <f t="shared" si="32"/>
        <v>15313.219999999834</v>
      </c>
      <c r="G303" s="80">
        <f>SUM($D$21:D303)</f>
        <v>66585.34</v>
      </c>
      <c r="H303" s="80">
        <f>SUM($E$21:E303)</f>
        <v>178094.78000000009</v>
      </c>
      <c r="I303" s="80">
        <f t="shared" si="33"/>
        <v>144.94</v>
      </c>
      <c r="J303" s="80">
        <f t="shared" si="34"/>
        <v>3325.7</v>
      </c>
    </row>
    <row r="304" spans="2:10" ht="11.4" x14ac:dyDescent="0.2">
      <c r="B304" s="78">
        <f t="shared" si="28"/>
        <v>283</v>
      </c>
      <c r="C304" s="79">
        <f t="shared" si="29"/>
        <v>46158.375</v>
      </c>
      <c r="D304" s="80">
        <f t="shared" si="30"/>
        <v>31.9</v>
      </c>
      <c r="E304" s="80">
        <f t="shared" si="31"/>
        <v>835.76</v>
      </c>
      <c r="F304" s="80">
        <f t="shared" si="32"/>
        <v>14477.459999999834</v>
      </c>
      <c r="G304" s="80">
        <f>SUM($D$21:D304)</f>
        <v>66617.239999999991</v>
      </c>
      <c r="H304" s="80">
        <f>SUM($E$21:E304)</f>
        <v>178930.5400000001</v>
      </c>
      <c r="I304" s="80">
        <f t="shared" si="33"/>
        <v>176.84</v>
      </c>
      <c r="J304" s="80">
        <f t="shared" si="34"/>
        <v>4161.46</v>
      </c>
    </row>
    <row r="305" spans="2:10" ht="11.4" x14ac:dyDescent="0.2">
      <c r="B305" s="78">
        <f t="shared" si="28"/>
        <v>284</v>
      </c>
      <c r="C305" s="79">
        <f t="shared" si="29"/>
        <v>46188.8125</v>
      </c>
      <c r="D305" s="80">
        <f t="shared" si="30"/>
        <v>30.16</v>
      </c>
      <c r="E305" s="80">
        <f t="shared" si="31"/>
        <v>837.5</v>
      </c>
      <c r="F305" s="80">
        <f t="shared" si="32"/>
        <v>13639.959999999834</v>
      </c>
      <c r="G305" s="80">
        <f>SUM($D$21:D305)</f>
        <v>66647.399999999994</v>
      </c>
      <c r="H305" s="80">
        <f>SUM($E$21:E305)</f>
        <v>179768.0400000001</v>
      </c>
      <c r="I305" s="80">
        <f t="shared" si="33"/>
        <v>207</v>
      </c>
      <c r="J305" s="80">
        <f t="shared" si="34"/>
        <v>4998.96</v>
      </c>
    </row>
    <row r="306" spans="2:10" ht="11.4" x14ac:dyDescent="0.2">
      <c r="B306" s="78">
        <f t="shared" si="28"/>
        <v>285</v>
      </c>
      <c r="C306" s="79">
        <f t="shared" si="29"/>
        <v>46219.25</v>
      </c>
      <c r="D306" s="80">
        <f t="shared" si="30"/>
        <v>28.42</v>
      </c>
      <c r="E306" s="80">
        <f t="shared" si="31"/>
        <v>839.24</v>
      </c>
      <c r="F306" s="80">
        <f t="shared" si="32"/>
        <v>12800.719999999834</v>
      </c>
      <c r="G306" s="80">
        <f>SUM($D$21:D306)</f>
        <v>66675.819999999992</v>
      </c>
      <c r="H306" s="80">
        <f>SUM($E$21:E306)</f>
        <v>180607.28000000009</v>
      </c>
      <c r="I306" s="80">
        <f t="shared" si="33"/>
        <v>235.42000000000002</v>
      </c>
      <c r="J306" s="80">
        <f t="shared" si="34"/>
        <v>5838.2</v>
      </c>
    </row>
    <row r="307" spans="2:10" ht="11.4" x14ac:dyDescent="0.2">
      <c r="B307" s="78">
        <f t="shared" si="28"/>
        <v>286</v>
      </c>
      <c r="C307" s="79">
        <f t="shared" si="29"/>
        <v>46249.6875</v>
      </c>
      <c r="D307" s="80">
        <f t="shared" si="30"/>
        <v>26.67</v>
      </c>
      <c r="E307" s="80">
        <f t="shared" si="31"/>
        <v>840.99</v>
      </c>
      <c r="F307" s="80">
        <f t="shared" si="32"/>
        <v>11959.729999999834</v>
      </c>
      <c r="G307" s="80">
        <f>SUM($D$21:D307)</f>
        <v>66702.489999999991</v>
      </c>
      <c r="H307" s="80">
        <f>SUM($E$21:E307)</f>
        <v>181448.27000000008</v>
      </c>
      <c r="I307" s="80">
        <f t="shared" si="33"/>
        <v>262.09000000000003</v>
      </c>
      <c r="J307" s="80">
        <f t="shared" si="34"/>
        <v>6679.19</v>
      </c>
    </row>
    <row r="308" spans="2:10" ht="11.4" x14ac:dyDescent="0.2">
      <c r="B308" s="78">
        <f t="shared" si="28"/>
        <v>287</v>
      </c>
      <c r="C308" s="79">
        <f t="shared" si="29"/>
        <v>46280.125</v>
      </c>
      <c r="D308" s="80">
        <f t="shared" si="30"/>
        <v>24.92</v>
      </c>
      <c r="E308" s="80">
        <f t="shared" si="31"/>
        <v>842.74</v>
      </c>
      <c r="F308" s="80">
        <f t="shared" si="32"/>
        <v>11116.989999999834</v>
      </c>
      <c r="G308" s="80">
        <f>SUM($D$21:D308)</f>
        <v>66727.409999999989</v>
      </c>
      <c r="H308" s="80">
        <f>SUM($E$21:E308)</f>
        <v>182291.01000000007</v>
      </c>
      <c r="I308" s="80">
        <f t="shared" si="33"/>
        <v>287.01000000000005</v>
      </c>
      <c r="J308" s="80">
        <f t="shared" si="34"/>
        <v>7521.9299999999994</v>
      </c>
    </row>
    <row r="309" spans="2:10" ht="11.4" x14ac:dyDescent="0.2">
      <c r="B309" s="78">
        <f t="shared" si="28"/>
        <v>288</v>
      </c>
      <c r="C309" s="79">
        <f t="shared" si="29"/>
        <v>46310.5625</v>
      </c>
      <c r="D309" s="80">
        <f t="shared" si="30"/>
        <v>23.16</v>
      </c>
      <c r="E309" s="80">
        <f t="shared" si="31"/>
        <v>844.5</v>
      </c>
      <c r="F309" s="80">
        <f t="shared" si="32"/>
        <v>10272.489999999834</v>
      </c>
      <c r="G309" s="80">
        <f>SUM($D$21:D309)</f>
        <v>66750.569999999992</v>
      </c>
      <c r="H309" s="80">
        <f>SUM($E$21:E309)</f>
        <v>183135.51000000007</v>
      </c>
      <c r="I309" s="80">
        <f t="shared" si="33"/>
        <v>310.17000000000007</v>
      </c>
      <c r="J309" s="80">
        <f t="shared" si="34"/>
        <v>8366.43</v>
      </c>
    </row>
    <row r="310" spans="2:10" ht="11.4" x14ac:dyDescent="0.2">
      <c r="B310" s="78">
        <f t="shared" si="28"/>
        <v>289</v>
      </c>
      <c r="C310" s="79">
        <f t="shared" si="29"/>
        <v>46341</v>
      </c>
      <c r="D310" s="80">
        <f t="shared" si="30"/>
        <v>21.4</v>
      </c>
      <c r="E310" s="80">
        <f t="shared" si="31"/>
        <v>846.26</v>
      </c>
      <c r="F310" s="80">
        <f t="shared" si="32"/>
        <v>9426.229999999834</v>
      </c>
      <c r="G310" s="80">
        <f>SUM($D$21:D310)</f>
        <v>66771.969999999987</v>
      </c>
      <c r="H310" s="80">
        <f>SUM($E$21:E310)</f>
        <v>183981.77000000008</v>
      </c>
      <c r="I310" s="80">
        <f t="shared" si="33"/>
        <v>331.57000000000005</v>
      </c>
      <c r="J310" s="80">
        <f t="shared" si="34"/>
        <v>9212.69</v>
      </c>
    </row>
    <row r="311" spans="2:10" ht="11.4" x14ac:dyDescent="0.2">
      <c r="B311" s="78">
        <f t="shared" si="28"/>
        <v>290</v>
      </c>
      <c r="C311" s="79">
        <f t="shared" si="29"/>
        <v>46371.4375</v>
      </c>
      <c r="D311" s="80">
        <f t="shared" si="30"/>
        <v>19.64</v>
      </c>
      <c r="E311" s="80">
        <f t="shared" si="31"/>
        <v>848.02</v>
      </c>
      <c r="F311" s="80">
        <f t="shared" si="32"/>
        <v>8578.2099999998336</v>
      </c>
      <c r="G311" s="80">
        <f>SUM($D$21:D311)</f>
        <v>66791.609999999986</v>
      </c>
      <c r="H311" s="80">
        <f>SUM($E$21:E311)</f>
        <v>184829.79000000007</v>
      </c>
      <c r="I311" s="80">
        <f t="shared" si="33"/>
        <v>351.21000000000004</v>
      </c>
      <c r="J311" s="80">
        <f t="shared" si="34"/>
        <v>10060.710000000001</v>
      </c>
    </row>
    <row r="312" spans="2:10" ht="11.4" x14ac:dyDescent="0.2">
      <c r="B312" s="78">
        <f t="shared" si="28"/>
        <v>291</v>
      </c>
      <c r="C312" s="79">
        <f t="shared" si="29"/>
        <v>46401.875</v>
      </c>
      <c r="D312" s="80">
        <f t="shared" si="30"/>
        <v>17.87</v>
      </c>
      <c r="E312" s="80">
        <f t="shared" si="31"/>
        <v>849.79</v>
      </c>
      <c r="F312" s="80">
        <f t="shared" si="32"/>
        <v>7728.4199999998336</v>
      </c>
      <c r="G312" s="80">
        <f>SUM($D$21:D312)</f>
        <v>66809.479999999981</v>
      </c>
      <c r="H312" s="80">
        <f>SUM($E$21:E312)</f>
        <v>185679.58000000007</v>
      </c>
      <c r="I312" s="80">
        <f t="shared" si="33"/>
        <v>17.87</v>
      </c>
      <c r="J312" s="80">
        <f t="shared" si="34"/>
        <v>849.79</v>
      </c>
    </row>
    <row r="313" spans="2:10" ht="11.4" x14ac:dyDescent="0.2">
      <c r="B313" s="78">
        <f t="shared" si="28"/>
        <v>292</v>
      </c>
      <c r="C313" s="79">
        <f t="shared" si="29"/>
        <v>46432.3125</v>
      </c>
      <c r="D313" s="80">
        <f t="shared" si="30"/>
        <v>16.100000000000001</v>
      </c>
      <c r="E313" s="80">
        <f t="shared" si="31"/>
        <v>851.56</v>
      </c>
      <c r="F313" s="80">
        <f t="shared" si="32"/>
        <v>6876.8599999998332</v>
      </c>
      <c r="G313" s="80">
        <f>SUM($D$21:D313)</f>
        <v>66825.579999999987</v>
      </c>
      <c r="H313" s="80">
        <f>SUM($E$21:E313)</f>
        <v>186531.14000000007</v>
      </c>
      <c r="I313" s="80">
        <f t="shared" si="33"/>
        <v>33.97</v>
      </c>
      <c r="J313" s="80">
        <f t="shared" si="34"/>
        <v>1701.35</v>
      </c>
    </row>
    <row r="314" spans="2:10" ht="11.4" x14ac:dyDescent="0.2">
      <c r="B314" s="78">
        <f t="shared" si="28"/>
        <v>293</v>
      </c>
      <c r="C314" s="79">
        <f t="shared" si="29"/>
        <v>46462.75</v>
      </c>
      <c r="D314" s="80">
        <f t="shared" si="30"/>
        <v>14.33</v>
      </c>
      <c r="E314" s="80">
        <f t="shared" si="31"/>
        <v>853.32999999999993</v>
      </c>
      <c r="F314" s="80">
        <f t="shared" si="32"/>
        <v>6023.5299999998333</v>
      </c>
      <c r="G314" s="80">
        <f>SUM($D$21:D314)</f>
        <v>66839.909999999989</v>
      </c>
      <c r="H314" s="80">
        <f>SUM($E$21:E314)</f>
        <v>187384.47000000006</v>
      </c>
      <c r="I314" s="80">
        <f t="shared" si="33"/>
        <v>48.3</v>
      </c>
      <c r="J314" s="80">
        <f t="shared" si="34"/>
        <v>2554.6799999999998</v>
      </c>
    </row>
    <row r="315" spans="2:10" ht="11.4" x14ac:dyDescent="0.2">
      <c r="B315" s="78">
        <f t="shared" si="28"/>
        <v>294</v>
      </c>
      <c r="C315" s="79">
        <f t="shared" si="29"/>
        <v>46493.1875</v>
      </c>
      <c r="D315" s="80">
        <f t="shared" si="30"/>
        <v>12.55</v>
      </c>
      <c r="E315" s="80">
        <f t="shared" si="31"/>
        <v>855.11</v>
      </c>
      <c r="F315" s="80">
        <f t="shared" si="32"/>
        <v>5168.4199999998336</v>
      </c>
      <c r="G315" s="80">
        <f>SUM($D$21:D315)</f>
        <v>66852.459999999992</v>
      </c>
      <c r="H315" s="80">
        <f>SUM($E$21:E315)</f>
        <v>188239.58000000005</v>
      </c>
      <c r="I315" s="80">
        <f t="shared" si="33"/>
        <v>60.849999999999994</v>
      </c>
      <c r="J315" s="80">
        <f t="shared" si="34"/>
        <v>3409.79</v>
      </c>
    </row>
    <row r="316" spans="2:10" ht="11.4" x14ac:dyDescent="0.2">
      <c r="B316" s="78">
        <f t="shared" si="28"/>
        <v>295</v>
      </c>
      <c r="C316" s="79">
        <f t="shared" si="29"/>
        <v>46523.625</v>
      </c>
      <c r="D316" s="80">
        <f t="shared" si="30"/>
        <v>10.77</v>
      </c>
      <c r="E316" s="80">
        <f t="shared" si="31"/>
        <v>856.89</v>
      </c>
      <c r="F316" s="80">
        <f t="shared" si="32"/>
        <v>4311.5299999998333</v>
      </c>
      <c r="G316" s="80">
        <f>SUM($D$21:D316)</f>
        <v>66863.23</v>
      </c>
      <c r="H316" s="80">
        <f>SUM($E$21:E316)</f>
        <v>189096.47000000006</v>
      </c>
      <c r="I316" s="80">
        <f t="shared" si="33"/>
        <v>71.61999999999999</v>
      </c>
      <c r="J316" s="80">
        <f t="shared" si="34"/>
        <v>4266.68</v>
      </c>
    </row>
    <row r="317" spans="2:10" ht="11.4" x14ac:dyDescent="0.2">
      <c r="B317" s="78">
        <f t="shared" si="28"/>
        <v>296</v>
      </c>
      <c r="C317" s="79">
        <f t="shared" si="29"/>
        <v>46554.0625</v>
      </c>
      <c r="D317" s="80">
        <f t="shared" si="30"/>
        <v>8.98</v>
      </c>
      <c r="E317" s="80">
        <f t="shared" si="31"/>
        <v>858.68</v>
      </c>
      <c r="F317" s="80">
        <f t="shared" si="32"/>
        <v>3452.8499999998335</v>
      </c>
      <c r="G317" s="80">
        <f>SUM($D$21:D317)</f>
        <v>66872.209999999992</v>
      </c>
      <c r="H317" s="80">
        <f>SUM($E$21:E317)</f>
        <v>189955.15000000005</v>
      </c>
      <c r="I317" s="80">
        <f t="shared" si="33"/>
        <v>80.599999999999994</v>
      </c>
      <c r="J317" s="80">
        <f t="shared" si="34"/>
        <v>5125.3600000000006</v>
      </c>
    </row>
    <row r="318" spans="2:10" ht="11.4" x14ac:dyDescent="0.2">
      <c r="B318" s="78">
        <f t="shared" si="28"/>
        <v>297</v>
      </c>
      <c r="C318" s="79">
        <f t="shared" si="29"/>
        <v>46584.5</v>
      </c>
      <c r="D318" s="80">
        <f t="shared" si="30"/>
        <v>7.19</v>
      </c>
      <c r="E318" s="80">
        <f t="shared" si="31"/>
        <v>860.46999999999991</v>
      </c>
      <c r="F318" s="80">
        <f t="shared" si="32"/>
        <v>2592.3799999998337</v>
      </c>
      <c r="G318" s="80">
        <f>SUM($D$21:D318)</f>
        <v>66879.399999999994</v>
      </c>
      <c r="H318" s="80">
        <f>SUM($E$21:E318)</f>
        <v>190815.62000000005</v>
      </c>
      <c r="I318" s="80">
        <f t="shared" si="33"/>
        <v>87.789999999999992</v>
      </c>
      <c r="J318" s="80">
        <f t="shared" si="34"/>
        <v>5985.8300000000008</v>
      </c>
    </row>
    <row r="319" spans="2:10" ht="11.4" x14ac:dyDescent="0.2">
      <c r="B319" s="78">
        <f t="shared" si="28"/>
        <v>298</v>
      </c>
      <c r="C319" s="79">
        <f t="shared" si="29"/>
        <v>46614.9375</v>
      </c>
      <c r="D319" s="80">
        <f t="shared" si="30"/>
        <v>5.4</v>
      </c>
      <c r="E319" s="80">
        <f t="shared" si="31"/>
        <v>862.26</v>
      </c>
      <c r="F319" s="80">
        <f t="shared" si="32"/>
        <v>1730.1199999998337</v>
      </c>
      <c r="G319" s="80">
        <f>SUM($D$21:D319)</f>
        <v>66884.799999999988</v>
      </c>
      <c r="H319" s="80">
        <f>SUM($E$21:E319)</f>
        <v>191677.88000000006</v>
      </c>
      <c r="I319" s="80">
        <f t="shared" si="33"/>
        <v>93.19</v>
      </c>
      <c r="J319" s="80">
        <f t="shared" si="34"/>
        <v>6848.0900000000011</v>
      </c>
    </row>
    <row r="320" spans="2:10" ht="11.4" x14ac:dyDescent="0.2">
      <c r="B320" s="78">
        <f t="shared" si="28"/>
        <v>299</v>
      </c>
      <c r="C320" s="79">
        <f t="shared" si="29"/>
        <v>46645.375</v>
      </c>
      <c r="D320" s="80">
        <f t="shared" si="30"/>
        <v>3.6</v>
      </c>
      <c r="E320" s="80">
        <f t="shared" si="31"/>
        <v>864.06</v>
      </c>
      <c r="F320" s="80">
        <f t="shared" si="32"/>
        <v>866.05999999983374</v>
      </c>
      <c r="G320" s="80">
        <f>SUM($D$21:D320)</f>
        <v>66888.399999999994</v>
      </c>
      <c r="H320" s="80">
        <f>SUM($E$21:E320)</f>
        <v>192541.94000000006</v>
      </c>
      <c r="I320" s="80">
        <f t="shared" si="33"/>
        <v>96.789999999999992</v>
      </c>
      <c r="J320" s="80">
        <f t="shared" si="34"/>
        <v>7712.1500000000015</v>
      </c>
    </row>
    <row r="321" spans="2:10" ht="11.4" x14ac:dyDescent="0.2">
      <c r="B321" s="81">
        <f t="shared" si="28"/>
        <v>300</v>
      </c>
      <c r="C321" s="82">
        <f t="shared" si="29"/>
        <v>46675.8125</v>
      </c>
      <c r="D321" s="83">
        <f t="shared" si="30"/>
        <v>1.8</v>
      </c>
      <c r="E321" s="83">
        <f t="shared" si="31"/>
        <v>866.05999999983374</v>
      </c>
      <c r="F321" s="83">
        <f t="shared" si="32"/>
        <v>0</v>
      </c>
      <c r="G321" s="83">
        <f>SUM($D$21:D321)</f>
        <v>66890.2</v>
      </c>
      <c r="H321" s="83">
        <f>SUM($E$21:E321)</f>
        <v>193407.99999999988</v>
      </c>
      <c r="I321" s="83">
        <f t="shared" si="33"/>
        <v>98.589999999999989</v>
      </c>
      <c r="J321" s="83">
        <f t="shared" si="34"/>
        <v>8578.2099999998354</v>
      </c>
    </row>
  </sheetData>
  <sheetProtection selectLockedCells="1" selectUnlockedCells="1"/>
  <phoneticPr fontId="2" type="noConversion"/>
  <printOptions gridLinesSet="0"/>
  <pageMargins left="1.3" right="0.75" top="1" bottom="1" header="0.5" footer="0.5"/>
  <pageSetup orientation="portrait" blackAndWhite="1" horizontalDpi="4294967292" verticalDpi="4294967292" r:id="rId1"/>
  <headerFooter alignWithMargins="0">
    <oddFooter>&amp;C(c) Landlord Software.com LLC
All Rights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locked="0" defaultSize="0" print="0" autoFill="0" autoLine="0" autoPict="0">
                <anchor>
                  <from>
                    <xdr:col>8</xdr:col>
                    <xdr:colOff>548640</xdr:colOff>
                    <xdr:row>4</xdr:row>
                    <xdr:rowOff>22860</xdr:rowOff>
                  </from>
                  <to>
                    <xdr:col>9</xdr:col>
                    <xdr:colOff>441960</xdr:colOff>
                    <xdr:row>5</xdr:row>
                    <xdr:rowOff>68580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8DB236"/>
  </sheetPr>
  <dimension ref="A1:Q52"/>
  <sheetViews>
    <sheetView showGridLines="0" zoomScale="90" zoomScaleNormal="90" workbookViewId="0">
      <selection activeCell="H13" sqref="H13"/>
    </sheetView>
  </sheetViews>
  <sheetFormatPr defaultColWidth="8.77734375" defaultRowHeight="13.2" x14ac:dyDescent="0.25"/>
  <cols>
    <col min="2" max="2" width="23.77734375" customWidth="1"/>
    <col min="3" max="4" width="15.6640625" customWidth="1"/>
    <col min="5" max="5" width="1.6640625" customWidth="1"/>
    <col min="6" max="6" width="23.44140625" customWidth="1"/>
    <col min="7" max="7" width="20.77734375" customWidth="1"/>
    <col min="9" max="9" width="5.44140625" customWidth="1"/>
    <col min="10" max="10" width="1.6640625" customWidth="1"/>
    <col min="11" max="11" width="15.33203125" customWidth="1"/>
    <col min="12" max="12" width="27.33203125" customWidth="1"/>
    <col min="13" max="13" width="15.6640625" customWidth="1"/>
    <col min="14" max="14" width="15.77734375" customWidth="1"/>
    <col min="15" max="15" width="39.44140625" customWidth="1"/>
    <col min="16" max="16" width="12.6640625" customWidth="1"/>
    <col min="17" max="17" width="13" customWidth="1"/>
  </cols>
  <sheetData>
    <row r="1" spans="1:17" ht="13.05" customHeight="1" x14ac:dyDescent="0.25">
      <c r="E1" s="113"/>
      <c r="F1" s="250" t="s">
        <v>87</v>
      </c>
      <c r="G1" s="251"/>
      <c r="H1" s="251"/>
      <c r="I1" s="252"/>
      <c r="J1" s="113"/>
    </row>
    <row r="2" spans="1:17" ht="13.05" customHeight="1" x14ac:dyDescent="0.25">
      <c r="E2" s="113"/>
      <c r="F2" s="253"/>
      <c r="G2" s="254"/>
      <c r="H2" s="254"/>
      <c r="I2" s="255"/>
      <c r="J2" s="113"/>
    </row>
    <row r="3" spans="1:17" ht="22.05" customHeight="1" x14ac:dyDescent="0.25">
      <c r="E3" s="113"/>
      <c r="F3" s="253" t="s">
        <v>88</v>
      </c>
      <c r="G3" s="254"/>
      <c r="H3" s="254"/>
      <c r="I3" s="255"/>
      <c r="J3" s="113"/>
    </row>
    <row r="4" spans="1:17" x14ac:dyDescent="0.25">
      <c r="F4" s="125"/>
      <c r="G4" s="87"/>
      <c r="H4" s="87"/>
      <c r="I4" s="126"/>
    </row>
    <row r="5" spans="1:17" ht="13.8" thickBot="1" x14ac:dyDescent="0.3">
      <c r="F5" s="125"/>
      <c r="G5" s="87"/>
      <c r="H5" s="87"/>
      <c r="I5" s="126"/>
    </row>
    <row r="6" spans="1:17" ht="17.399999999999999" x14ac:dyDescent="0.25">
      <c r="F6" s="180" t="s">
        <v>2</v>
      </c>
      <c r="G6" s="87"/>
      <c r="H6" s="87"/>
      <c r="I6" s="126"/>
    </row>
    <row r="7" spans="1:17" ht="13.8" thickBot="1" x14ac:dyDescent="0.3">
      <c r="F7" s="125"/>
      <c r="G7" s="87"/>
      <c r="H7" s="87"/>
      <c r="I7" s="126"/>
    </row>
    <row r="8" spans="1:17" ht="18" thickBot="1" x14ac:dyDescent="0.35">
      <c r="F8" s="240" t="s">
        <v>55</v>
      </c>
      <c r="G8" s="241"/>
      <c r="H8" s="221">
        <v>0</v>
      </c>
      <c r="I8" s="126"/>
    </row>
    <row r="9" spans="1:17" ht="28.2" x14ac:dyDescent="0.5">
      <c r="A9" s="259" t="s">
        <v>99</v>
      </c>
      <c r="B9" s="259"/>
      <c r="C9" s="259"/>
      <c r="D9" s="259"/>
      <c r="F9" s="125"/>
      <c r="G9" s="87"/>
      <c r="H9" s="87"/>
      <c r="I9" s="126"/>
    </row>
    <row r="10" spans="1:17" ht="28.8" thickBot="1" x14ac:dyDescent="0.55000000000000004">
      <c r="A10" s="260" t="s">
        <v>86</v>
      </c>
      <c r="B10" s="261"/>
      <c r="C10" s="261"/>
      <c r="D10" s="261"/>
      <c r="E10" s="124"/>
      <c r="F10" s="129"/>
      <c r="G10" s="87"/>
      <c r="H10" s="87"/>
      <c r="I10" s="126"/>
      <c r="O10" s="52"/>
    </row>
    <row r="11" spans="1:17" ht="18" customHeight="1" x14ac:dyDescent="0.25">
      <c r="A11" s="224"/>
      <c r="B11" s="224"/>
      <c r="C11" s="224"/>
      <c r="F11" s="180" t="s">
        <v>6</v>
      </c>
      <c r="G11" s="87"/>
      <c r="H11" s="87"/>
      <c r="I11" s="126"/>
    </row>
    <row r="12" spans="1:17" ht="13.05" customHeight="1" thickBot="1" x14ac:dyDescent="0.3">
      <c r="A12" s="224"/>
      <c r="B12" s="224"/>
      <c r="C12" s="224"/>
      <c r="F12" s="125"/>
      <c r="G12" s="87"/>
      <c r="H12" s="87"/>
      <c r="I12" s="126"/>
    </row>
    <row r="13" spans="1:17" ht="21.6" thickBot="1" x14ac:dyDescent="0.35">
      <c r="A13" s="224"/>
      <c r="B13" s="224"/>
      <c r="C13" s="224"/>
      <c r="D13" s="205"/>
      <c r="E13" s="113"/>
      <c r="F13" s="240" t="s">
        <v>100</v>
      </c>
      <c r="G13" s="241"/>
      <c r="H13" s="220">
        <v>0</v>
      </c>
      <c r="I13" s="126"/>
      <c r="K13" s="226"/>
      <c r="L13" s="226"/>
      <c r="M13" s="226"/>
      <c r="N13" s="226"/>
      <c r="P13" s="113"/>
      <c r="Q13" s="113"/>
    </row>
    <row r="14" spans="1:17" ht="21.6" thickBot="1" x14ac:dyDescent="0.35">
      <c r="A14" s="205"/>
      <c r="B14" s="205"/>
      <c r="C14" s="205"/>
      <c r="D14" s="205"/>
      <c r="E14" s="113"/>
      <c r="F14" s="163"/>
      <c r="G14" s="164"/>
      <c r="H14" s="165"/>
      <c r="I14" s="126"/>
      <c r="K14" s="226"/>
      <c r="L14" s="226"/>
      <c r="M14" s="226"/>
      <c r="N14" s="226"/>
      <c r="P14" s="113"/>
      <c r="Q14" s="113"/>
    </row>
    <row r="15" spans="1:17" ht="21.6" thickBot="1" x14ac:dyDescent="0.35">
      <c r="A15" s="205"/>
      <c r="B15" s="205"/>
      <c r="C15" s="205"/>
      <c r="D15" s="113"/>
      <c r="E15" s="113"/>
      <c r="F15" s="240" t="s">
        <v>101</v>
      </c>
      <c r="G15" s="241"/>
      <c r="H15" s="221">
        <v>0</v>
      </c>
      <c r="I15" s="126"/>
      <c r="K15" s="226"/>
      <c r="L15" s="226"/>
      <c r="M15" s="226"/>
      <c r="N15" s="226"/>
      <c r="P15" s="113"/>
      <c r="Q15" s="113"/>
    </row>
    <row r="16" spans="1:17" ht="21.6" thickBot="1" x14ac:dyDescent="0.35">
      <c r="A16" s="205"/>
      <c r="B16" s="205"/>
      <c r="C16" s="205"/>
      <c r="D16" s="113"/>
      <c r="F16" s="166"/>
      <c r="G16" s="164"/>
      <c r="H16" s="165"/>
      <c r="I16" s="126"/>
      <c r="K16" s="226"/>
      <c r="L16" s="226"/>
      <c r="M16" s="226"/>
      <c r="N16" s="226"/>
      <c r="P16" s="113"/>
      <c r="Q16" s="113"/>
    </row>
    <row r="17" spans="1:17" ht="18" thickBot="1" x14ac:dyDescent="0.35">
      <c r="A17" s="113"/>
      <c r="B17" s="113"/>
      <c r="C17" s="113"/>
      <c r="D17" s="113"/>
      <c r="F17" s="240" t="s">
        <v>54</v>
      </c>
      <c r="G17" s="241"/>
      <c r="H17" s="221">
        <v>0</v>
      </c>
      <c r="I17" s="126"/>
      <c r="J17" s="113"/>
      <c r="K17" s="226"/>
      <c r="L17" s="226"/>
      <c r="M17" s="226"/>
      <c r="N17" s="226"/>
      <c r="O17" s="113"/>
      <c r="P17" s="113"/>
      <c r="Q17" s="113"/>
    </row>
    <row r="18" spans="1:17" ht="13.8" thickBot="1" x14ac:dyDescent="0.3">
      <c r="A18" s="113"/>
      <c r="B18" s="113"/>
      <c r="C18" s="113"/>
      <c r="D18" s="113"/>
      <c r="F18" s="135"/>
      <c r="G18" s="130"/>
      <c r="H18" s="130"/>
      <c r="I18" s="131"/>
      <c r="K18" s="226"/>
      <c r="L18" s="226"/>
      <c r="M18" s="226"/>
      <c r="N18" s="226"/>
      <c r="O18" s="113"/>
      <c r="P18" s="113"/>
      <c r="Q18" s="113"/>
    </row>
    <row r="19" spans="1:17" ht="13.8" thickBot="1" x14ac:dyDescent="0.3">
      <c r="A19" s="84"/>
      <c r="F19" s="86"/>
    </row>
    <row r="20" spans="1:17" ht="13.05" customHeight="1" x14ac:dyDescent="0.25">
      <c r="A20" s="244" t="s">
        <v>52</v>
      </c>
      <c r="B20" s="245"/>
      <c r="C20" s="245"/>
      <c r="D20" s="246"/>
      <c r="K20" s="244" t="s">
        <v>53</v>
      </c>
      <c r="L20" s="245"/>
      <c r="M20" s="245"/>
      <c r="N20" s="246"/>
    </row>
    <row r="21" spans="1:17" ht="13.05" customHeight="1" thickBot="1" x14ac:dyDescent="0.3">
      <c r="A21" s="247"/>
      <c r="B21" s="248"/>
      <c r="C21" s="248"/>
      <c r="D21" s="249"/>
      <c r="K21" s="247"/>
      <c r="L21" s="248"/>
      <c r="M21" s="248"/>
      <c r="N21" s="249"/>
    </row>
    <row r="22" spans="1:17" x14ac:dyDescent="0.25">
      <c r="A22" s="125"/>
      <c r="B22" s="87"/>
      <c r="C22" s="87"/>
      <c r="D22" s="126"/>
      <c r="K22" s="125"/>
      <c r="L22" s="87"/>
      <c r="M22" s="87"/>
      <c r="N22" s="126"/>
    </row>
    <row r="23" spans="1:17" ht="13.8" thickBot="1" x14ac:dyDescent="0.3">
      <c r="A23" s="125"/>
      <c r="B23" s="87"/>
      <c r="C23" s="87"/>
      <c r="D23" s="126"/>
      <c r="K23" s="125"/>
      <c r="L23" s="87"/>
      <c r="M23" s="87"/>
      <c r="N23" s="126"/>
    </row>
    <row r="24" spans="1:17" ht="25.05" customHeight="1" thickBot="1" x14ac:dyDescent="0.35">
      <c r="A24" s="257" t="s">
        <v>75</v>
      </c>
      <c r="B24" s="268"/>
      <c r="C24" s="217">
        <f>'Your Real Estate Portfolio '!H7</f>
        <v>750000</v>
      </c>
      <c r="D24" s="218" t="s">
        <v>3</v>
      </c>
      <c r="F24" s="86"/>
      <c r="K24" s="257" t="s">
        <v>73</v>
      </c>
      <c r="L24" s="258"/>
      <c r="M24" s="217">
        <f>'Your Real Estate Portfolio '!H7</f>
        <v>750000</v>
      </c>
      <c r="N24" s="218" t="s">
        <v>3</v>
      </c>
    </row>
    <row r="25" spans="1:17" ht="25.05" customHeight="1" thickBot="1" x14ac:dyDescent="0.35">
      <c r="A25" s="238" t="s">
        <v>76</v>
      </c>
      <c r="B25" s="239"/>
      <c r="C25" s="161">
        <f>'Your Real Estate Portfolio '!H65</f>
        <v>372500</v>
      </c>
      <c r="D25" s="159">
        <f>'Your Real Estate Portfolio '!I12</f>
        <v>0.49666666666666665</v>
      </c>
      <c r="F25" s="86"/>
      <c r="K25" s="238" t="s">
        <v>80</v>
      </c>
      <c r="L25" s="256"/>
      <c r="M25" s="160">
        <f>'Stress Tested RE Portfolio'!H65</f>
        <v>372500</v>
      </c>
      <c r="N25" s="159">
        <f>'Stress Tested RE Portfolio'!I65</f>
        <v>0.49666666666666665</v>
      </c>
    </row>
    <row r="26" spans="1:17" ht="17.399999999999999" x14ac:dyDescent="0.3">
      <c r="A26" s="168"/>
      <c r="B26" s="169"/>
      <c r="C26" s="127"/>
      <c r="D26" s="128"/>
      <c r="F26" s="86"/>
      <c r="K26" s="168"/>
      <c r="L26" s="169"/>
      <c r="M26" s="127"/>
      <c r="N26" s="128"/>
    </row>
    <row r="27" spans="1:17" ht="17.399999999999999" x14ac:dyDescent="0.3">
      <c r="A27" s="170"/>
      <c r="B27" s="171"/>
      <c r="C27" s="87"/>
      <c r="D27" s="126"/>
      <c r="F27" s="86"/>
      <c r="K27" s="170"/>
      <c r="L27" s="171"/>
      <c r="M27" s="87"/>
      <c r="N27" s="126"/>
    </row>
    <row r="28" spans="1:17" ht="17.399999999999999" x14ac:dyDescent="0.3">
      <c r="A28" s="168"/>
      <c r="B28" s="169"/>
      <c r="C28" s="127"/>
      <c r="D28" s="128"/>
      <c r="F28" s="86"/>
      <c r="K28" s="168"/>
      <c r="L28" s="169"/>
      <c r="M28" s="127"/>
      <c r="N28" s="128"/>
    </row>
    <row r="29" spans="1:17" ht="18" thickBot="1" x14ac:dyDescent="0.35">
      <c r="A29" s="168"/>
      <c r="B29" s="169"/>
      <c r="C29" s="127"/>
      <c r="D29" s="128"/>
      <c r="F29" s="86"/>
      <c r="K29" s="168"/>
      <c r="L29" s="169"/>
      <c r="M29" s="127"/>
      <c r="N29" s="128"/>
    </row>
    <row r="30" spans="1:17" ht="25.05" customHeight="1" thickBot="1" x14ac:dyDescent="0.35">
      <c r="A30" s="257" t="s">
        <v>77</v>
      </c>
      <c r="B30" s="268"/>
      <c r="C30" s="217">
        <f>'Your Real Estate Portfolio '!L7</f>
        <v>50000</v>
      </c>
      <c r="D30" s="218" t="s">
        <v>3</v>
      </c>
      <c r="F30" s="86"/>
      <c r="K30" s="257" t="s">
        <v>74</v>
      </c>
      <c r="L30" s="258"/>
      <c r="M30" s="217">
        <f>'Your Real Estate Portfolio '!L7</f>
        <v>50000</v>
      </c>
      <c r="N30" s="218" t="s">
        <v>3</v>
      </c>
    </row>
    <row r="31" spans="1:17" ht="25.05" customHeight="1" thickBot="1" x14ac:dyDescent="0.35">
      <c r="A31" s="264" t="s">
        <v>78</v>
      </c>
      <c r="B31" s="270"/>
      <c r="C31" s="162">
        <f>'Your Real Estate Portfolio '!S65</f>
        <v>18391.399333347385</v>
      </c>
      <c r="D31" s="159">
        <f>'Your Real Estate Portfolio '!T12</f>
        <v>0.36782798666694771</v>
      </c>
      <c r="F31" s="86"/>
      <c r="K31" s="264" t="s">
        <v>79</v>
      </c>
      <c r="L31" s="265"/>
      <c r="M31" s="160">
        <f>'Stress Tested RE Portfolio'!S12</f>
        <v>18391.399333347385</v>
      </c>
      <c r="N31" s="159">
        <f>'Stress Tested RE Portfolio'!T65</f>
        <v>0.36782798666694771</v>
      </c>
    </row>
    <row r="32" spans="1:17" ht="15.6" thickBot="1" x14ac:dyDescent="0.3">
      <c r="A32" s="132"/>
      <c r="B32" s="127"/>
      <c r="C32" s="133"/>
      <c r="D32" s="124"/>
      <c r="F32" s="86"/>
      <c r="K32" s="132"/>
      <c r="L32" s="127"/>
      <c r="M32" s="133"/>
      <c r="N32" s="124"/>
    </row>
    <row r="33" spans="1:15" ht="30" customHeight="1" thickBot="1" x14ac:dyDescent="0.3">
      <c r="A33" s="266" t="s">
        <v>61</v>
      </c>
      <c r="B33" s="269"/>
      <c r="C33" s="242">
        <f>'Your Real Estate Portfolio '!E65/'Your Real Estate Portfolio '!D65</f>
        <v>0.57766990291262132</v>
      </c>
      <c r="D33" s="243">
        <v>3.7601700000000002E-2</v>
      </c>
      <c r="F33" s="86"/>
      <c r="K33" s="266" t="s">
        <v>62</v>
      </c>
      <c r="L33" s="267"/>
      <c r="M33" s="262">
        <f>'Stress Tested RE Portfolio'!E65/'Stress Tested RE Portfolio'!D65</f>
        <v>0.57766990291262132</v>
      </c>
      <c r="N33" s="263">
        <v>8.0141699999999996E-2</v>
      </c>
    </row>
    <row r="34" spans="1:15" ht="15" x14ac:dyDescent="0.25">
      <c r="A34" s="132"/>
      <c r="B34" s="127"/>
      <c r="C34" s="133"/>
      <c r="D34" s="124"/>
      <c r="F34" s="86"/>
      <c r="K34" s="132"/>
      <c r="L34" s="127"/>
      <c r="M34" s="133"/>
      <c r="N34" s="124"/>
    </row>
    <row r="35" spans="1:15" x14ac:dyDescent="0.25">
      <c r="H35" s="85"/>
      <c r="I35" s="85"/>
      <c r="J35" s="85"/>
      <c r="K35" s="85"/>
      <c r="L35" s="85"/>
      <c r="M35" s="85"/>
      <c r="N35" s="85"/>
      <c r="O35" s="85"/>
    </row>
    <row r="36" spans="1:15" x14ac:dyDescent="0.25">
      <c r="H36" s="85"/>
      <c r="I36" s="85"/>
      <c r="J36" s="85"/>
      <c r="K36" s="85"/>
      <c r="L36" s="85"/>
      <c r="M36" s="85"/>
      <c r="N36" s="85"/>
      <c r="O36" s="85"/>
    </row>
    <row r="37" spans="1:15" x14ac:dyDescent="0.25">
      <c r="C37" s="85"/>
      <c r="D37" s="85"/>
      <c r="E37" s="85"/>
    </row>
    <row r="52" spans="8:8" x14ac:dyDescent="0.25">
      <c r="H52" s="87"/>
    </row>
  </sheetData>
  <sheetProtection algorithmName="SHA-512" hashValue="WixhtpFN+eE48MhcKZCnVelo2qkix9OB2+rLAoYdD67y3C4PLopM0rKV3EEQX2jUfqwB4I8q0J6S6i1dgz3IYg==" saltValue="+/FuqxmVt5+BMZWxT44uaA==" spinCount="100000" sheet="1" objects="1" scenarios="1"/>
  <mergeCells count="29">
    <mergeCell ref="K25:L25"/>
    <mergeCell ref="K24:L24"/>
    <mergeCell ref="A9:D9"/>
    <mergeCell ref="A10:D10"/>
    <mergeCell ref="M33:N33"/>
    <mergeCell ref="F13:G13"/>
    <mergeCell ref="F15:G15"/>
    <mergeCell ref="F17:G17"/>
    <mergeCell ref="K30:L30"/>
    <mergeCell ref="K31:L31"/>
    <mergeCell ref="K33:L33"/>
    <mergeCell ref="K14:N14"/>
    <mergeCell ref="A24:B24"/>
    <mergeCell ref="A33:B33"/>
    <mergeCell ref="A30:B30"/>
    <mergeCell ref="A31:B31"/>
    <mergeCell ref="F1:I2"/>
    <mergeCell ref="K20:N21"/>
    <mergeCell ref="K13:N13"/>
    <mergeCell ref="K15:N15"/>
    <mergeCell ref="K17:N17"/>
    <mergeCell ref="K16:N16"/>
    <mergeCell ref="K18:N18"/>
    <mergeCell ref="F3:I3"/>
    <mergeCell ref="A25:B25"/>
    <mergeCell ref="F8:G8"/>
    <mergeCell ref="C33:D33"/>
    <mergeCell ref="A20:D21"/>
    <mergeCell ref="A11:C13"/>
  </mergeCells>
  <phoneticPr fontId="2" type="noConversion"/>
  <pageMargins left="0.75" right="0.75" top="1" bottom="1" header="0.5" footer="0.5"/>
  <pageSetup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13264C"/>
  </sheetPr>
  <dimension ref="A6:T99"/>
  <sheetViews>
    <sheetView topLeftCell="A3" zoomScale="90" zoomScaleNormal="90" workbookViewId="0">
      <selection activeCell="K14" sqref="K14"/>
    </sheetView>
  </sheetViews>
  <sheetFormatPr defaultColWidth="9.21875" defaultRowHeight="13.2" x14ac:dyDescent="0.25"/>
  <cols>
    <col min="1" max="1" width="24.33203125" style="88" customWidth="1"/>
    <col min="2" max="3" width="11.44140625" style="88" customWidth="1"/>
    <col min="4" max="4" width="15.77734375" style="88" customWidth="1"/>
    <col min="5" max="5" width="17.33203125" style="88" customWidth="1"/>
    <col min="6" max="6" width="9.21875" style="88" customWidth="1"/>
    <col min="7" max="7" width="19.21875" style="88" customWidth="1"/>
    <col min="8" max="8" width="17" style="88" customWidth="1"/>
    <col min="9" max="9" width="9.21875" style="88" customWidth="1"/>
    <col min="10" max="10" width="1.44140625" style="88" customWidth="1"/>
    <col min="11" max="11" width="24" style="88" customWidth="1"/>
    <col min="12" max="12" width="14.77734375" style="88" customWidth="1"/>
    <col min="13" max="13" width="15.44140625" style="88" customWidth="1"/>
    <col min="14" max="14" width="1.44140625" style="88" customWidth="1"/>
    <col min="15" max="15" width="12.21875" style="88" customWidth="1"/>
    <col min="16" max="16" width="16.44140625" style="88" customWidth="1"/>
    <col min="17" max="17" width="15" style="88" customWidth="1"/>
    <col min="18" max="18" width="15.21875" style="88" customWidth="1"/>
    <col min="19" max="19" width="15.44140625" style="88" customWidth="1"/>
    <col min="20" max="20" width="10" style="88" customWidth="1"/>
    <col min="21" max="21" width="16.33203125" style="88" customWidth="1"/>
    <col min="22" max="16384" width="9.21875" style="88"/>
  </cols>
  <sheetData>
    <row r="6" spans="1:20" ht="34.799999999999997" customHeight="1" thickBot="1" x14ac:dyDescent="0.3">
      <c r="F6" s="271" t="s">
        <v>85</v>
      </c>
      <c r="G6" s="271"/>
      <c r="H6" s="271"/>
      <c r="I6" s="271"/>
      <c r="J6" s="271"/>
      <c r="K6" s="271"/>
      <c r="L6" s="271"/>
    </row>
    <row r="7" spans="1:20" ht="25.05" customHeight="1" x14ac:dyDescent="0.3">
      <c r="A7" s="225"/>
      <c r="B7" s="226"/>
      <c r="C7" s="226"/>
      <c r="D7" s="226"/>
      <c r="E7" s="226"/>
      <c r="F7" s="228" t="s">
        <v>49</v>
      </c>
      <c r="G7" s="229"/>
      <c r="H7" s="206">
        <f>'Your Real Estate Portfolio '!H7</f>
        <v>750000</v>
      </c>
      <c r="J7" s="228" t="s">
        <v>47</v>
      </c>
      <c r="K7" s="229"/>
      <c r="L7" s="206">
        <f>'Your Real Estate Portfolio '!L7</f>
        <v>50000</v>
      </c>
    </row>
    <row r="8" spans="1:20" ht="25.05" customHeight="1" x14ac:dyDescent="0.3">
      <c r="A8" s="226"/>
      <c r="B8" s="226"/>
      <c r="C8" s="226"/>
      <c r="D8" s="226"/>
      <c r="E8" s="226"/>
      <c r="F8" s="230" t="s">
        <v>50</v>
      </c>
      <c r="G8" s="231"/>
      <c r="H8" s="136">
        <f>H65</f>
        <v>372500</v>
      </c>
      <c r="J8" s="230" t="s">
        <v>48</v>
      </c>
      <c r="K8" s="231"/>
      <c r="L8" s="136">
        <f>S65</f>
        <v>18391.399333347385</v>
      </c>
    </row>
    <row r="9" spans="1:20" ht="25.05" customHeight="1" thickBot="1" x14ac:dyDescent="0.3">
      <c r="A9" s="226"/>
      <c r="B9" s="226"/>
      <c r="C9" s="226"/>
      <c r="D9" s="226"/>
      <c r="E9" s="226"/>
      <c r="F9" s="232" t="s">
        <v>46</v>
      </c>
      <c r="G9" s="237"/>
      <c r="H9" s="173">
        <f>H7-H8</f>
        <v>377500</v>
      </c>
      <c r="I9" s="88" t="s">
        <v>51</v>
      </c>
      <c r="J9" s="232" t="s">
        <v>46</v>
      </c>
      <c r="K9" s="237"/>
      <c r="L9" s="173">
        <f>L7-L8</f>
        <v>31608.600666652615</v>
      </c>
      <c r="N9" s="92"/>
    </row>
    <row r="10" spans="1:20" ht="15.6" x14ac:dyDescent="0.3">
      <c r="A10" s="227"/>
      <c r="B10" s="227"/>
      <c r="C10" s="227"/>
      <c r="D10" s="227"/>
      <c r="E10" s="227"/>
      <c r="G10" s="91"/>
      <c r="H10" s="91"/>
      <c r="K10" s="89"/>
      <c r="N10" s="92"/>
    </row>
    <row r="11" spans="1:20" s="112" customFormat="1" ht="54.45" customHeight="1" x14ac:dyDescent="0.25">
      <c r="A11" s="105" t="s">
        <v>0</v>
      </c>
      <c r="B11" s="106" t="s">
        <v>44</v>
      </c>
      <c r="C11" s="106" t="s">
        <v>45</v>
      </c>
      <c r="D11" s="107" t="s">
        <v>70</v>
      </c>
      <c r="E11" s="106" t="s">
        <v>1</v>
      </c>
      <c r="F11" s="107" t="s">
        <v>7</v>
      </c>
      <c r="G11" s="181" t="s">
        <v>42</v>
      </c>
      <c r="H11" s="181" t="s">
        <v>43</v>
      </c>
      <c r="I11" s="182" t="s">
        <v>3</v>
      </c>
      <c r="J11" s="108"/>
      <c r="K11" s="109" t="s">
        <v>41</v>
      </c>
      <c r="L11" s="109" t="s">
        <v>71</v>
      </c>
      <c r="M11" s="109" t="s">
        <v>102</v>
      </c>
      <c r="N11" s="110"/>
      <c r="O11" s="111" t="s">
        <v>66</v>
      </c>
      <c r="P11" s="111" t="s">
        <v>69</v>
      </c>
      <c r="Q11" s="111" t="s">
        <v>84</v>
      </c>
      <c r="R11" s="181" t="s">
        <v>68</v>
      </c>
      <c r="S11" s="181" t="s">
        <v>67</v>
      </c>
      <c r="T11" s="181" t="s">
        <v>3</v>
      </c>
    </row>
    <row r="12" spans="1:20" s="147" customFormat="1" ht="27.45" customHeight="1" thickBot="1" x14ac:dyDescent="0.3">
      <c r="A12" s="138"/>
      <c r="B12" s="138"/>
      <c r="C12" s="138"/>
      <c r="D12" s="138"/>
      <c r="E12" s="138"/>
      <c r="F12" s="139"/>
      <c r="G12" s="140">
        <f>G65</f>
        <v>435000</v>
      </c>
      <c r="H12" s="140">
        <f>H65</f>
        <v>372500</v>
      </c>
      <c r="I12" s="141">
        <f>I65</f>
        <v>0.49666666666666665</v>
      </c>
      <c r="J12" s="142"/>
      <c r="K12" s="143" t="s">
        <v>39</v>
      </c>
      <c r="L12" s="144" t="s">
        <v>56</v>
      </c>
      <c r="M12" s="143" t="s">
        <v>9</v>
      </c>
      <c r="N12" s="145"/>
      <c r="O12" s="140">
        <f t="shared" ref="O12:T12" si="0">O65</f>
        <v>6695</v>
      </c>
      <c r="P12" s="140">
        <f t="shared" si="0"/>
        <v>2726.3079967003509</v>
      </c>
      <c r="Q12" s="140">
        <f t="shared" si="0"/>
        <v>2230</v>
      </c>
      <c r="R12" s="140">
        <f t="shared" si="0"/>
        <v>20864.304039595787</v>
      </c>
      <c r="S12" s="140">
        <f t="shared" si="0"/>
        <v>18391.399333347385</v>
      </c>
      <c r="T12" s="141">
        <f t="shared" si="0"/>
        <v>0.36782798666694771</v>
      </c>
    </row>
    <row r="13" spans="1:20" x14ac:dyDescent="0.25">
      <c r="N13" s="92"/>
    </row>
    <row r="14" spans="1:20" ht="14.25" customHeight="1" x14ac:dyDescent="0.3">
      <c r="A14" s="209" t="str">
        <f>IF('Your Real Estate Portfolio '!A14="","",'Your Real Estate Portfolio '!A14)</f>
        <v>Location 1</v>
      </c>
      <c r="B14" s="219">
        <f>IF('Your Real Estate Portfolio '!B14="","",'Your Real Estate Portfolio '!B14)</f>
        <v>1</v>
      </c>
      <c r="C14" s="219">
        <f>IF('Your Real Estate Portfolio '!C14="","",'Your Real Estate Portfolio '!C14)</f>
        <v>1</v>
      </c>
      <c r="D14" s="211">
        <f>IF(('Your Real Estate Portfolio '!D14+('What If Scenario''s'!$H$8*'Your Real Estate Portfolio '!D14))=0,"",('Your Real Estate Portfolio '!D14+('What If Scenario''s'!$H$8*'Your Real Estate Portfolio '!D14)))</f>
        <v>330000</v>
      </c>
      <c r="E14" s="211">
        <f>IF('Your Real Estate Portfolio '!E14="","",'Your Real Estate Portfolio '!E14)</f>
        <v>220000</v>
      </c>
      <c r="F14" s="100">
        <f t="shared" ref="F14:F16" si="1">IFERROR(E14/D14,"")</f>
        <v>0.66666666666666663</v>
      </c>
      <c r="G14" s="183">
        <f>IFERROR(D14-E14,"")</f>
        <v>110000</v>
      </c>
      <c r="H14" s="183">
        <f>IFERROR(G14*'Your Real Estate Portfolio '!B14,"")</f>
        <v>110000</v>
      </c>
      <c r="I14" s="99">
        <f>IFERROR(H14/'Your Real Estate Portfolio '!$H$7,"")</f>
        <v>0.14666666666666667</v>
      </c>
      <c r="J14" s="94"/>
      <c r="K14" s="208">
        <f>IF((IF('Your Real Estate Portfolio '!L14="v",'What If Scenario''s'!$H$13+'Your Real Estate Portfolio '!K14,'Your Real Estate Portfolio '!K14))="","",IF('Your Real Estate Portfolio '!L14="v",'What If Scenario''s'!$H$13+'Your Real Estate Portfolio '!K14,'Your Real Estate Portfolio '!K14))</f>
        <v>2.6</v>
      </c>
      <c r="L14" s="207" t="str">
        <f>IF('Your Real Estate Portfolio '!L14="","",'Your Real Estate Portfolio '!L14)</f>
        <v>v</v>
      </c>
      <c r="M14" s="207">
        <f>IF('Your Real Estate Portfolio '!M14="","",'Your Real Estate Portfolio '!M14)</f>
        <v>300</v>
      </c>
      <c r="N14" s="93"/>
      <c r="O14" s="212">
        <f>IF(('Your Real Estate Portfolio '!O14+('Your Real Estate Portfolio '!O14*'What If Scenario''s'!$H$15))=0,"",'Your Real Estate Portfolio '!O14+('Your Real Estate Portfolio '!O14*'What If Scenario''s'!$H$15))</f>
        <v>2400</v>
      </c>
      <c r="P14" s="98">
        <f>IFERROR(PMT(K14/200,M14/6,-E14)/6,"")</f>
        <v>1001.8995635278756</v>
      </c>
      <c r="Q14" s="212">
        <f>IF((('Your Real Estate Portfolio '!Q14)+('Your Real Estate Portfolio '!Q14*'What If Scenario''s'!$H$17))=0,"",('Your Real Estate Portfolio '!Q14)+('Your Real Estate Portfolio '!Q14*'What If Scenario''s'!$H$17))</f>
        <v>705</v>
      </c>
      <c r="R14" s="184">
        <f>IFERROR((O14-(P14+Q14))*12,"")</f>
        <v>8317.2052376654919</v>
      </c>
      <c r="S14" s="184">
        <f>IFERROR(R14*'Your Real Estate Portfolio '!C14,"")</f>
        <v>8317.2052376654919</v>
      </c>
      <c r="T14" s="99">
        <f>IFERROR(S14/'Your Real Estate Portfolio '!$L$7,"")</f>
        <v>0.16634410475330985</v>
      </c>
    </row>
    <row r="15" spans="1:20" ht="15.6" x14ac:dyDescent="0.3">
      <c r="A15" s="209" t="str">
        <f>IF('Your Real Estate Portfolio '!A15="","",'Your Real Estate Portfolio '!A15)</f>
        <v>Location 2</v>
      </c>
      <c r="B15" s="219">
        <f>IF('Your Real Estate Portfolio '!B15="","",'Your Real Estate Portfolio '!B15)</f>
        <v>1</v>
      </c>
      <c r="C15" s="219">
        <f>IF('Your Real Estate Portfolio '!C15="","",'Your Real Estate Portfolio '!C15)</f>
        <v>1</v>
      </c>
      <c r="D15" s="211">
        <f>IF(('Your Real Estate Portfolio '!D15+('What If Scenario''s'!$H$8*'Your Real Estate Portfolio '!D15))=0,"",('Your Real Estate Portfolio '!D15+('What If Scenario''s'!$H$8*'Your Real Estate Portfolio '!D15)))</f>
        <v>275000</v>
      </c>
      <c r="E15" s="211">
        <f>IF('Your Real Estate Portfolio '!E15="","",'Your Real Estate Portfolio '!E15)</f>
        <v>75000</v>
      </c>
      <c r="F15" s="100">
        <f t="shared" si="1"/>
        <v>0.27272727272727271</v>
      </c>
      <c r="G15" s="183">
        <f>IFERROR(D15-E15,"")</f>
        <v>200000</v>
      </c>
      <c r="H15" s="183">
        <f>IFERROR(G15*'Your Real Estate Portfolio '!B15,"")</f>
        <v>200000</v>
      </c>
      <c r="I15" s="99">
        <f>IFERROR(H15/'Your Real Estate Portfolio '!$H$7,"")</f>
        <v>0.26666666666666666</v>
      </c>
      <c r="J15" s="94"/>
      <c r="K15" s="208">
        <f>IF((IF('Your Real Estate Portfolio '!L15="v",'What If Scenario''s'!$H$13+'Your Real Estate Portfolio '!K15,'Your Real Estate Portfolio '!K15))="","",IF('Your Real Estate Portfolio '!L15="v",'What If Scenario''s'!$H$13+'Your Real Estate Portfolio '!K15,'Your Real Estate Portfolio '!K15))</f>
        <v>1.8</v>
      </c>
      <c r="L15" s="207" t="str">
        <f>IF('Your Real Estate Portfolio '!L15="","",'Your Real Estate Portfolio '!L15)</f>
        <v>v</v>
      </c>
      <c r="M15" s="207">
        <f>IF('Your Real Estate Portfolio '!M15="","",'Your Real Estate Portfolio '!M15)</f>
        <v>300</v>
      </c>
      <c r="O15" s="212">
        <f>IF(('Your Real Estate Portfolio '!O15+('Your Real Estate Portfolio '!O15*'What If Scenario''s'!$H$15))=0,"",'Your Real Estate Portfolio '!O15+('Your Real Estate Portfolio '!O15*'What If Scenario''s'!$H$15))</f>
        <v>1495</v>
      </c>
      <c r="P15" s="98">
        <f>IFERROR(PMT(K15/200,M15/6,-E15)/6,"")</f>
        <v>311.55921754720924</v>
      </c>
      <c r="Q15" s="212">
        <f>IF((('Your Real Estate Portfolio '!Q15)+('Your Real Estate Portfolio '!Q15*'What If Scenario''s'!$H$17))=0,"",('Your Real Estate Portfolio '!Q15)+('Your Real Estate Portfolio '!Q15*'What If Scenario''s'!$H$17))</f>
        <v>550</v>
      </c>
      <c r="R15" s="184">
        <f>IFERROR((O15-(P15+Q15))*12,"")</f>
        <v>7601.2893894334884</v>
      </c>
      <c r="S15" s="184">
        <f>IFERROR(R15*'Your Real Estate Portfolio '!C15,"")</f>
        <v>7601.2893894334884</v>
      </c>
      <c r="T15" s="99">
        <f>IFERROR(S15/'Your Real Estate Portfolio '!$L$7,"")</f>
        <v>0.15202578778866976</v>
      </c>
    </row>
    <row r="16" spans="1:20" ht="15.6" x14ac:dyDescent="0.3">
      <c r="A16" s="209" t="str">
        <f>IF('Your Real Estate Portfolio '!A16="","",'Your Real Estate Portfolio '!A16)</f>
        <v>Location 3</v>
      </c>
      <c r="B16" s="219">
        <f>IF('Your Real Estate Portfolio '!B16="","",'Your Real Estate Portfolio '!B16)</f>
        <v>0.5</v>
      </c>
      <c r="C16" s="219">
        <f>IF('Your Real Estate Portfolio '!C16="","",'Your Real Estate Portfolio '!C16)</f>
        <v>0.5</v>
      </c>
      <c r="D16" s="211">
        <f>IF(('Your Real Estate Portfolio '!D16+('What If Scenario''s'!$H$8*'Your Real Estate Portfolio '!D16))=0,"",('Your Real Estate Portfolio '!D16+('What If Scenario''s'!$H$8*'Your Real Estate Portfolio '!D16)))</f>
        <v>425000</v>
      </c>
      <c r="E16" s="211">
        <f>IF('Your Real Estate Portfolio '!E16="","",'Your Real Estate Portfolio '!E16)</f>
        <v>300000</v>
      </c>
      <c r="F16" s="100">
        <f t="shared" si="1"/>
        <v>0.70588235294117652</v>
      </c>
      <c r="G16" s="183">
        <f>IFERROR(D16-E16,"")</f>
        <v>125000</v>
      </c>
      <c r="H16" s="183">
        <f>IFERROR(G16*'Your Real Estate Portfolio '!B16,"")</f>
        <v>62500</v>
      </c>
      <c r="I16" s="99">
        <f>IFERROR(H16/'Your Real Estate Portfolio '!$H$7,"")</f>
        <v>8.3333333333333329E-2</v>
      </c>
      <c r="J16" s="94"/>
      <c r="K16" s="208">
        <f>IF((IF('Your Real Estate Portfolio '!L16="v",'What If Scenario''s'!$H$13+'Your Real Estate Portfolio '!K16,'Your Real Estate Portfolio '!K16))="","",IF('Your Real Estate Portfolio '!L16="v",'What If Scenario''s'!$H$13+'Your Real Estate Portfolio '!K16,'Your Real Estate Portfolio '!K16))</f>
        <v>2.9</v>
      </c>
      <c r="L16" s="207" t="str">
        <f>IF('Your Real Estate Portfolio '!L16="","",'Your Real Estate Portfolio '!L16)</f>
        <v>v</v>
      </c>
      <c r="M16" s="207">
        <f>IF('Your Real Estate Portfolio '!M16="","",'Your Real Estate Portfolio '!M16)</f>
        <v>300</v>
      </c>
      <c r="O16" s="212">
        <f>IF(('Your Real Estate Portfolio '!O16+('Your Real Estate Portfolio '!O16*'What If Scenario''s'!$H$15))=0,"",'Your Real Estate Portfolio '!O16+('Your Real Estate Portfolio '!O16*'What If Scenario''s'!$H$15))</f>
        <v>2800</v>
      </c>
      <c r="P16" s="98">
        <f>IFERROR(PMT(K16/200,M16/6,-E16)/6,"")</f>
        <v>1412.8492156252662</v>
      </c>
      <c r="Q16" s="212">
        <f>IF((('Your Real Estate Portfolio '!Q16)+('Your Real Estate Portfolio '!Q16*'What If Scenario''s'!$H$17))=0,"",('Your Real Estate Portfolio '!Q16)+('Your Real Estate Portfolio '!Q16*'What If Scenario''s'!$H$17))</f>
        <v>975</v>
      </c>
      <c r="R16" s="184">
        <f>IFERROR((O16-(P16+Q16))*12,"")</f>
        <v>4945.8094124968084</v>
      </c>
      <c r="S16" s="184">
        <f>IFERROR(R16*'Your Real Estate Portfolio '!C16,"")</f>
        <v>2472.9047062484042</v>
      </c>
      <c r="T16" s="99">
        <f>IFERROR(S16/'Your Real Estate Portfolio '!$L$7,"")</f>
        <v>4.9458094124968086E-2</v>
      </c>
    </row>
    <row r="17" spans="1:20" ht="15.6" x14ac:dyDescent="0.3">
      <c r="A17" s="209" t="str">
        <f>IF('Your Real Estate Portfolio '!A17="","",'Your Real Estate Portfolio '!A17)</f>
        <v/>
      </c>
      <c r="B17" s="219" t="str">
        <f>IF('Your Real Estate Portfolio '!B17="","",'Your Real Estate Portfolio '!B17)</f>
        <v/>
      </c>
      <c r="C17" s="219" t="str">
        <f>IF('Your Real Estate Portfolio '!C17="","",'Your Real Estate Portfolio '!C17)</f>
        <v/>
      </c>
      <c r="D17" s="211" t="str">
        <f>IF(('Your Real Estate Portfolio '!D17+('What If Scenario''s'!$H$8*'Your Real Estate Portfolio '!D17))=0,"",('Your Real Estate Portfolio '!D17+('What If Scenario''s'!$H$8*'Your Real Estate Portfolio '!D17)))</f>
        <v/>
      </c>
      <c r="E17" s="211" t="str">
        <f>IF('Your Real Estate Portfolio '!E17="","",'Your Real Estate Portfolio '!E17)</f>
        <v/>
      </c>
      <c r="F17" s="100" t="str">
        <f>IFERROR(E17/D17,"")</f>
        <v/>
      </c>
      <c r="G17" s="183" t="str">
        <f t="shared" ref="G17:G64" si="2">IFERROR(D17-E17,"")</f>
        <v/>
      </c>
      <c r="H17" s="183" t="str">
        <f>IFERROR(G17*'Your Real Estate Portfolio '!B17,"")</f>
        <v/>
      </c>
      <c r="I17" s="99" t="str">
        <f>IFERROR(H17/'Your Real Estate Portfolio '!$H$7,"")</f>
        <v/>
      </c>
      <c r="J17" s="94"/>
      <c r="K17" s="208" t="str">
        <f>IF((IF('Your Real Estate Portfolio '!L17="v",'What If Scenario''s'!$H$13+'Your Real Estate Portfolio '!K17,'Your Real Estate Portfolio '!K17))="","",IF('Your Real Estate Portfolio '!L17="v",'What If Scenario''s'!$H$13+'Your Real Estate Portfolio '!K17,'Your Real Estate Portfolio '!K17))</f>
        <v/>
      </c>
      <c r="L17" s="207" t="str">
        <f>IF('Your Real Estate Portfolio '!L17="","",'Your Real Estate Portfolio '!L17)</f>
        <v/>
      </c>
      <c r="M17" s="207" t="str">
        <f>IF('Your Real Estate Portfolio '!M17="","",'Your Real Estate Portfolio '!M17)</f>
        <v/>
      </c>
      <c r="O17" s="212" t="str">
        <f>IF(('Your Real Estate Portfolio '!O17+('Your Real Estate Portfolio '!O17*'What If Scenario''s'!$H$15))=0,"",'Your Real Estate Portfolio '!O17+('Your Real Estate Portfolio '!O17*'What If Scenario''s'!$H$15))</f>
        <v/>
      </c>
      <c r="P17" s="98" t="str">
        <f>IFERROR(PMT(K17/200,M17/6,-E17)/6,"")</f>
        <v/>
      </c>
      <c r="Q17" s="212" t="str">
        <f>IF((('Your Real Estate Portfolio '!Q17)+('Your Real Estate Portfolio '!Q17*'What If Scenario''s'!$H$17))=0,"",('Your Real Estate Portfolio '!Q17)+('Your Real Estate Portfolio '!Q17*'What If Scenario''s'!$H$17))</f>
        <v/>
      </c>
      <c r="R17" s="184" t="str">
        <f t="shared" ref="R17:R64" si="3">IFERROR((O17-(P17+Q17))*12,"")</f>
        <v/>
      </c>
      <c r="S17" s="184" t="str">
        <f>IFERROR(R17*'Your Real Estate Portfolio '!C17,"")</f>
        <v/>
      </c>
      <c r="T17" s="99" t="str">
        <f>IFERROR(S17/'Your Real Estate Portfolio '!$L$7,"")</f>
        <v/>
      </c>
    </row>
    <row r="18" spans="1:20" ht="15.6" x14ac:dyDescent="0.3">
      <c r="A18" s="209" t="str">
        <f>IF('Your Real Estate Portfolio '!A18="","",'Your Real Estate Portfolio '!A18)</f>
        <v/>
      </c>
      <c r="B18" s="219" t="str">
        <f>IF('Your Real Estate Portfolio '!B18="","",'Your Real Estate Portfolio '!B18)</f>
        <v/>
      </c>
      <c r="C18" s="219" t="str">
        <f>IF('Your Real Estate Portfolio '!C18="","",'Your Real Estate Portfolio '!C18)</f>
        <v/>
      </c>
      <c r="D18" s="211" t="str">
        <f>IF(('Your Real Estate Portfolio '!D18+('What If Scenario''s'!$H$8*'Your Real Estate Portfolio '!D18))=0,"",('Your Real Estate Portfolio '!D18+('What If Scenario''s'!$H$8*'Your Real Estate Portfolio '!D18)))</f>
        <v/>
      </c>
      <c r="E18" s="211" t="str">
        <f>IF('Your Real Estate Portfolio '!E18="","",'Your Real Estate Portfolio '!E18)</f>
        <v/>
      </c>
      <c r="F18" s="100" t="str">
        <f t="shared" ref="F18:F64" si="4">IFERROR(E18/D18,"")</f>
        <v/>
      </c>
      <c r="G18" s="183" t="str">
        <f t="shared" si="2"/>
        <v/>
      </c>
      <c r="H18" s="183" t="str">
        <f>IFERROR(G18*'Your Real Estate Portfolio '!B18,"")</f>
        <v/>
      </c>
      <c r="I18" s="99" t="str">
        <f>IFERROR(H18/'Your Real Estate Portfolio '!$H$7,"")</f>
        <v/>
      </c>
      <c r="J18" s="94"/>
      <c r="K18" s="208" t="str">
        <f>IF((IF('Your Real Estate Portfolio '!L18="v",'What If Scenario''s'!$H$13+'Your Real Estate Portfolio '!K18,'Your Real Estate Portfolio '!K18))="","",IF('Your Real Estate Portfolio '!L18="v",'What If Scenario''s'!$H$13+'Your Real Estate Portfolio '!K18,'Your Real Estate Portfolio '!K18))</f>
        <v/>
      </c>
      <c r="L18" s="207" t="str">
        <f>IF('Your Real Estate Portfolio '!L18="","",'Your Real Estate Portfolio '!L18)</f>
        <v/>
      </c>
      <c r="M18" s="207" t="str">
        <f>IF('Your Real Estate Portfolio '!M18="","",'Your Real Estate Portfolio '!M18)</f>
        <v/>
      </c>
      <c r="O18" s="212" t="str">
        <f>IF(('Your Real Estate Portfolio '!O18+('Your Real Estate Portfolio '!O18*'What If Scenario''s'!$H$15))=0,"",'Your Real Estate Portfolio '!O18+('Your Real Estate Portfolio '!O18*'What If Scenario''s'!$H$15))</f>
        <v/>
      </c>
      <c r="P18" s="98" t="str">
        <f t="shared" ref="P18:P64" si="5">IFERROR(PMT(K18/200,M18/6,-E18)/6,"")</f>
        <v/>
      </c>
      <c r="Q18" s="212" t="str">
        <f>IF((('Your Real Estate Portfolio '!Q18)+('Your Real Estate Portfolio '!Q18*'What If Scenario''s'!$H$17))=0,"",('Your Real Estate Portfolio '!Q18)+('Your Real Estate Portfolio '!Q18*'What If Scenario''s'!$H$17))</f>
        <v/>
      </c>
      <c r="R18" s="184" t="str">
        <f t="shared" si="3"/>
        <v/>
      </c>
      <c r="S18" s="184" t="str">
        <f>IFERROR(R18*'Your Real Estate Portfolio '!C18,"")</f>
        <v/>
      </c>
      <c r="T18" s="99" t="str">
        <f>IFERROR(S18/'Your Real Estate Portfolio '!$L$7,"")</f>
        <v/>
      </c>
    </row>
    <row r="19" spans="1:20" ht="15.6" x14ac:dyDescent="0.3">
      <c r="A19" s="209" t="str">
        <f>IF('Your Real Estate Portfolio '!A19="","",'Your Real Estate Portfolio '!A19)</f>
        <v/>
      </c>
      <c r="B19" s="219" t="str">
        <f>IF('Your Real Estate Portfolio '!B19="","",'Your Real Estate Portfolio '!B19)</f>
        <v/>
      </c>
      <c r="C19" s="219" t="str">
        <f>IF('Your Real Estate Portfolio '!C19="","",'Your Real Estate Portfolio '!C19)</f>
        <v/>
      </c>
      <c r="D19" s="211" t="str">
        <f>IF(('Your Real Estate Portfolio '!D19+('What If Scenario''s'!$H$8*'Your Real Estate Portfolio '!D19))=0,"",('Your Real Estate Portfolio '!D19+('What If Scenario''s'!$H$8*'Your Real Estate Portfolio '!D19)))</f>
        <v/>
      </c>
      <c r="E19" s="211" t="str">
        <f>IF('Your Real Estate Portfolio '!E19="","",'Your Real Estate Portfolio '!E19)</f>
        <v/>
      </c>
      <c r="F19" s="100" t="str">
        <f t="shared" si="4"/>
        <v/>
      </c>
      <c r="G19" s="183" t="str">
        <f t="shared" si="2"/>
        <v/>
      </c>
      <c r="H19" s="183" t="str">
        <f>IFERROR(G19*'Your Real Estate Portfolio '!B19,"")</f>
        <v/>
      </c>
      <c r="I19" s="99" t="str">
        <f>IFERROR(H19/'Your Real Estate Portfolio '!$H$7,"")</f>
        <v/>
      </c>
      <c r="J19" s="94"/>
      <c r="K19" s="208" t="str">
        <f>IF((IF('Your Real Estate Portfolio '!L19="v",'What If Scenario''s'!$H$13+'Your Real Estate Portfolio '!K19,'Your Real Estate Portfolio '!K19))="","",IF('Your Real Estate Portfolio '!L19="v",'What If Scenario''s'!$H$13+'Your Real Estate Portfolio '!K19,'Your Real Estate Portfolio '!K19))</f>
        <v/>
      </c>
      <c r="L19" s="207" t="str">
        <f>IF('Your Real Estate Portfolio '!L19="","",'Your Real Estate Portfolio '!L19)</f>
        <v/>
      </c>
      <c r="M19" s="207" t="str">
        <f>IF('Your Real Estate Portfolio '!M19="","",'Your Real Estate Portfolio '!M19)</f>
        <v/>
      </c>
      <c r="O19" s="212" t="str">
        <f>IF(('Your Real Estate Portfolio '!O19+('Your Real Estate Portfolio '!O19*'What If Scenario''s'!$H$15))=0,"",'Your Real Estate Portfolio '!O19+('Your Real Estate Portfolio '!O19*'What If Scenario''s'!$H$15))</f>
        <v/>
      </c>
      <c r="P19" s="98" t="str">
        <f t="shared" si="5"/>
        <v/>
      </c>
      <c r="Q19" s="212" t="str">
        <f>IF((('Your Real Estate Portfolio '!Q19)+('Your Real Estate Portfolio '!Q19*'What If Scenario''s'!$H$17))=0,"",('Your Real Estate Portfolio '!Q19)+('Your Real Estate Portfolio '!Q19*'What If Scenario''s'!$H$17))</f>
        <v/>
      </c>
      <c r="R19" s="184" t="str">
        <f t="shared" si="3"/>
        <v/>
      </c>
      <c r="S19" s="184" t="str">
        <f>IFERROR(R19*'Your Real Estate Portfolio '!C19,"")</f>
        <v/>
      </c>
      <c r="T19" s="99" t="str">
        <f>IFERROR(S19/'Your Real Estate Portfolio '!$L$7,"")</f>
        <v/>
      </c>
    </row>
    <row r="20" spans="1:20" ht="15.6" x14ac:dyDescent="0.3">
      <c r="A20" s="209" t="str">
        <f>IF('Your Real Estate Portfolio '!A20="","",'Your Real Estate Portfolio '!A20)</f>
        <v/>
      </c>
      <c r="B20" s="219" t="str">
        <f>IF('Your Real Estate Portfolio '!B20="","",'Your Real Estate Portfolio '!B20)</f>
        <v/>
      </c>
      <c r="C20" s="219" t="str">
        <f>IF('Your Real Estate Portfolio '!C20="","",'Your Real Estate Portfolio '!C20)</f>
        <v/>
      </c>
      <c r="D20" s="211" t="str">
        <f>IF(('Your Real Estate Portfolio '!D20+('What If Scenario''s'!$H$8*'Your Real Estate Portfolio '!D20))=0,"",('Your Real Estate Portfolio '!D20+('What If Scenario''s'!$H$8*'Your Real Estate Portfolio '!D20)))</f>
        <v/>
      </c>
      <c r="E20" s="211" t="str">
        <f>IF('Your Real Estate Portfolio '!E20="","",'Your Real Estate Portfolio '!E20)</f>
        <v/>
      </c>
      <c r="F20" s="100" t="str">
        <f t="shared" si="4"/>
        <v/>
      </c>
      <c r="G20" s="183" t="str">
        <f t="shared" si="2"/>
        <v/>
      </c>
      <c r="H20" s="183" t="str">
        <f>IFERROR(G20*'Your Real Estate Portfolio '!B20,"")</f>
        <v/>
      </c>
      <c r="I20" s="99" t="str">
        <f>IFERROR(H20/'Your Real Estate Portfolio '!$H$7,"")</f>
        <v/>
      </c>
      <c r="J20" s="94"/>
      <c r="K20" s="208" t="str">
        <f>IF((IF('Your Real Estate Portfolio '!L20="v",'What If Scenario''s'!$H$13+'Your Real Estate Portfolio '!K20,'Your Real Estate Portfolio '!K20))="","",IF('Your Real Estate Portfolio '!L20="v",'What If Scenario''s'!$H$13+'Your Real Estate Portfolio '!K20,'Your Real Estate Portfolio '!K20))</f>
        <v/>
      </c>
      <c r="L20" s="207" t="str">
        <f>IF('Your Real Estate Portfolio '!L20="","",'Your Real Estate Portfolio '!L20)</f>
        <v/>
      </c>
      <c r="M20" s="207" t="str">
        <f>IF('Your Real Estate Portfolio '!M20="","",'Your Real Estate Portfolio '!M20)</f>
        <v/>
      </c>
      <c r="O20" s="212" t="str">
        <f>IF(('Your Real Estate Portfolio '!O20+('Your Real Estate Portfolio '!O20*'What If Scenario''s'!$H$15))=0,"",'Your Real Estate Portfolio '!O20+('Your Real Estate Portfolio '!O20*'What If Scenario''s'!$H$15))</f>
        <v/>
      </c>
      <c r="P20" s="98" t="str">
        <f t="shared" si="5"/>
        <v/>
      </c>
      <c r="Q20" s="212" t="str">
        <f>IF((('Your Real Estate Portfolio '!Q20)+('Your Real Estate Portfolio '!Q20*'What If Scenario''s'!$H$17))=0,"",('Your Real Estate Portfolio '!Q20)+('Your Real Estate Portfolio '!Q20*'What If Scenario''s'!$H$17))</f>
        <v/>
      </c>
      <c r="R20" s="184" t="str">
        <f t="shared" si="3"/>
        <v/>
      </c>
      <c r="S20" s="184" t="str">
        <f>IFERROR(R20*'Your Real Estate Portfolio '!C20,"")</f>
        <v/>
      </c>
      <c r="T20" s="99" t="str">
        <f>IFERROR(S20/'Your Real Estate Portfolio '!$L$7,"")</f>
        <v/>
      </c>
    </row>
    <row r="21" spans="1:20" ht="15.6" x14ac:dyDescent="0.3">
      <c r="A21" s="209" t="str">
        <f>IF('Your Real Estate Portfolio '!A21="","",'Your Real Estate Portfolio '!A21)</f>
        <v/>
      </c>
      <c r="B21" s="219" t="str">
        <f>IF('Your Real Estate Portfolio '!B21="","",'Your Real Estate Portfolio '!B21)</f>
        <v/>
      </c>
      <c r="C21" s="219" t="str">
        <f>IF('Your Real Estate Portfolio '!C21="","",'Your Real Estate Portfolio '!C21)</f>
        <v/>
      </c>
      <c r="D21" s="211" t="str">
        <f>IF(('Your Real Estate Portfolio '!D21+('What If Scenario''s'!$H$8*'Your Real Estate Portfolio '!D21))=0,"",('Your Real Estate Portfolio '!D21+('What If Scenario''s'!$H$8*'Your Real Estate Portfolio '!D21)))</f>
        <v/>
      </c>
      <c r="E21" s="211" t="str">
        <f>IF('Your Real Estate Portfolio '!E21="","",'Your Real Estate Portfolio '!E21)</f>
        <v/>
      </c>
      <c r="F21" s="100" t="str">
        <f t="shared" si="4"/>
        <v/>
      </c>
      <c r="G21" s="183" t="str">
        <f t="shared" si="2"/>
        <v/>
      </c>
      <c r="H21" s="183" t="str">
        <f>IFERROR(G21*'Your Real Estate Portfolio '!B21,"")</f>
        <v/>
      </c>
      <c r="I21" s="99" t="str">
        <f>IFERROR(H21/'Your Real Estate Portfolio '!$H$7,"")</f>
        <v/>
      </c>
      <c r="J21" s="94"/>
      <c r="K21" s="208" t="str">
        <f>IF((IF('Your Real Estate Portfolio '!L21="v",'What If Scenario''s'!$H$13+'Your Real Estate Portfolio '!K21,'Your Real Estate Portfolio '!K21))="","",IF('Your Real Estate Portfolio '!L21="v",'What If Scenario''s'!$H$13+'Your Real Estate Portfolio '!K21,'Your Real Estate Portfolio '!K21))</f>
        <v/>
      </c>
      <c r="L21" s="207" t="str">
        <f>IF('Your Real Estate Portfolio '!L21="","",'Your Real Estate Portfolio '!L21)</f>
        <v/>
      </c>
      <c r="M21" s="207" t="str">
        <f>IF('Your Real Estate Portfolio '!M21="","",'Your Real Estate Portfolio '!M21)</f>
        <v/>
      </c>
      <c r="O21" s="212" t="str">
        <f>IF(('Your Real Estate Portfolio '!O21+('Your Real Estate Portfolio '!O21*'What If Scenario''s'!$H$15))=0,"",'Your Real Estate Portfolio '!O21+('Your Real Estate Portfolio '!O21*'What If Scenario''s'!$H$15))</f>
        <v/>
      </c>
      <c r="P21" s="98" t="str">
        <f t="shared" si="5"/>
        <v/>
      </c>
      <c r="Q21" s="212" t="str">
        <f>IF((('Your Real Estate Portfolio '!Q21)+('Your Real Estate Portfolio '!Q21*'What If Scenario''s'!$H$17))=0,"",('Your Real Estate Portfolio '!Q21)+('Your Real Estate Portfolio '!Q21*'What If Scenario''s'!$H$17))</f>
        <v/>
      </c>
      <c r="R21" s="184" t="str">
        <f t="shared" si="3"/>
        <v/>
      </c>
      <c r="S21" s="184" t="str">
        <f>IFERROR(R21*'Your Real Estate Portfolio '!C21,"")</f>
        <v/>
      </c>
      <c r="T21" s="99" t="str">
        <f>IFERROR(S21/'Your Real Estate Portfolio '!$L$7,"")</f>
        <v/>
      </c>
    </row>
    <row r="22" spans="1:20" ht="15.6" x14ac:dyDescent="0.3">
      <c r="A22" s="209" t="str">
        <f>IF('Your Real Estate Portfolio '!A22="","",'Your Real Estate Portfolio '!A22)</f>
        <v/>
      </c>
      <c r="B22" s="219" t="str">
        <f>IF('Your Real Estate Portfolio '!B22="","",'Your Real Estate Portfolio '!B22)</f>
        <v/>
      </c>
      <c r="C22" s="219" t="str">
        <f>IF('Your Real Estate Portfolio '!C22="","",'Your Real Estate Portfolio '!C22)</f>
        <v/>
      </c>
      <c r="D22" s="211" t="str">
        <f>IF(('Your Real Estate Portfolio '!D22+('What If Scenario''s'!$H$8*'Your Real Estate Portfolio '!D22))=0,"",('Your Real Estate Portfolio '!D22+('What If Scenario''s'!$H$8*'Your Real Estate Portfolio '!D22)))</f>
        <v/>
      </c>
      <c r="E22" s="211" t="str">
        <f>IF('Your Real Estate Portfolio '!E22="","",'Your Real Estate Portfolio '!E22)</f>
        <v/>
      </c>
      <c r="F22" s="100" t="str">
        <f t="shared" si="4"/>
        <v/>
      </c>
      <c r="G22" s="183" t="str">
        <f t="shared" si="2"/>
        <v/>
      </c>
      <c r="H22" s="183" t="str">
        <f>IFERROR(G22*'Your Real Estate Portfolio '!B22,"")</f>
        <v/>
      </c>
      <c r="I22" s="99" t="str">
        <f>IFERROR(H22/'Your Real Estate Portfolio '!$H$7,"")</f>
        <v/>
      </c>
      <c r="J22" s="94"/>
      <c r="K22" s="208" t="str">
        <f>IF((IF('Your Real Estate Portfolio '!L22="v",'What If Scenario''s'!$H$13+'Your Real Estate Portfolio '!K22,'Your Real Estate Portfolio '!K22))="","",IF('Your Real Estate Portfolio '!L22="v",'What If Scenario''s'!$H$13+'Your Real Estate Portfolio '!K22,'Your Real Estate Portfolio '!K22))</f>
        <v/>
      </c>
      <c r="L22" s="207" t="str">
        <f>IF('Your Real Estate Portfolio '!L22="","",'Your Real Estate Portfolio '!L22)</f>
        <v/>
      </c>
      <c r="M22" s="207" t="str">
        <f>IF('Your Real Estate Portfolio '!M22="","",'Your Real Estate Portfolio '!M22)</f>
        <v/>
      </c>
      <c r="O22" s="212" t="str">
        <f>IF(('Your Real Estate Portfolio '!O22+('Your Real Estate Portfolio '!O22*'What If Scenario''s'!$H$15))=0,"",'Your Real Estate Portfolio '!O22+('Your Real Estate Portfolio '!O22*'What If Scenario''s'!$H$15))</f>
        <v/>
      </c>
      <c r="P22" s="98" t="str">
        <f t="shared" si="5"/>
        <v/>
      </c>
      <c r="Q22" s="212" t="str">
        <f>IF((('Your Real Estate Portfolio '!Q22)+('Your Real Estate Portfolio '!Q22*'What If Scenario''s'!$H$17))=0,"",('Your Real Estate Portfolio '!Q22)+('Your Real Estate Portfolio '!Q22*'What If Scenario''s'!$H$17))</f>
        <v/>
      </c>
      <c r="R22" s="184" t="str">
        <f t="shared" si="3"/>
        <v/>
      </c>
      <c r="S22" s="184" t="str">
        <f>IFERROR(R22*'Your Real Estate Portfolio '!C22,"")</f>
        <v/>
      </c>
      <c r="T22" s="99" t="str">
        <f>IFERROR(S22/'Your Real Estate Portfolio '!$L$7,"")</f>
        <v/>
      </c>
    </row>
    <row r="23" spans="1:20" ht="15.6" x14ac:dyDescent="0.3">
      <c r="A23" s="209" t="str">
        <f>IF('Your Real Estate Portfolio '!A23="","",'Your Real Estate Portfolio '!A23)</f>
        <v/>
      </c>
      <c r="B23" s="219" t="str">
        <f>IF('Your Real Estate Portfolio '!B23="","",'Your Real Estate Portfolio '!B23)</f>
        <v/>
      </c>
      <c r="C23" s="219" t="str">
        <f>IF('Your Real Estate Portfolio '!C23="","",'Your Real Estate Portfolio '!C23)</f>
        <v/>
      </c>
      <c r="D23" s="211" t="str">
        <f>IF(('Your Real Estate Portfolio '!D23+('What If Scenario''s'!$H$8*'Your Real Estate Portfolio '!D23))=0,"",('Your Real Estate Portfolio '!D23+('What If Scenario''s'!$H$8*'Your Real Estate Portfolio '!D23)))</f>
        <v/>
      </c>
      <c r="E23" s="211" t="str">
        <f>IF('Your Real Estate Portfolio '!E23="","",'Your Real Estate Portfolio '!E23)</f>
        <v/>
      </c>
      <c r="F23" s="100" t="str">
        <f t="shared" si="4"/>
        <v/>
      </c>
      <c r="G23" s="183" t="str">
        <f t="shared" si="2"/>
        <v/>
      </c>
      <c r="H23" s="183" t="str">
        <f>IFERROR(G23*'Your Real Estate Portfolio '!B23,"")</f>
        <v/>
      </c>
      <c r="I23" s="99" t="str">
        <f>IFERROR(H23/'Your Real Estate Portfolio '!$H$7,"")</f>
        <v/>
      </c>
      <c r="J23" s="94"/>
      <c r="K23" s="208" t="str">
        <f>IF((IF('Your Real Estate Portfolio '!L23="v",'What If Scenario''s'!$H$13+'Your Real Estate Portfolio '!K23,'Your Real Estate Portfolio '!K23))="","",IF('Your Real Estate Portfolio '!L23="v",'What If Scenario''s'!$H$13+'Your Real Estate Portfolio '!K23,'Your Real Estate Portfolio '!K23))</f>
        <v/>
      </c>
      <c r="L23" s="207" t="str">
        <f>IF('Your Real Estate Portfolio '!L23="","",'Your Real Estate Portfolio '!L23)</f>
        <v/>
      </c>
      <c r="M23" s="207" t="str">
        <f>IF('Your Real Estate Portfolio '!M23="","",'Your Real Estate Portfolio '!M23)</f>
        <v/>
      </c>
      <c r="O23" s="212" t="str">
        <f>IF(('Your Real Estate Portfolio '!O23+('Your Real Estate Portfolio '!O23*'What If Scenario''s'!$H$15))=0,"",'Your Real Estate Portfolio '!O23+('Your Real Estate Portfolio '!O23*'What If Scenario''s'!$H$15))</f>
        <v/>
      </c>
      <c r="P23" s="98" t="str">
        <f t="shared" si="5"/>
        <v/>
      </c>
      <c r="Q23" s="212" t="str">
        <f>IF((('Your Real Estate Portfolio '!Q23)+('Your Real Estate Portfolio '!Q23*'What If Scenario''s'!$H$17))=0,"",('Your Real Estate Portfolio '!Q23)+('Your Real Estate Portfolio '!Q23*'What If Scenario''s'!$H$17))</f>
        <v/>
      </c>
      <c r="R23" s="184" t="str">
        <f t="shared" si="3"/>
        <v/>
      </c>
      <c r="S23" s="184" t="str">
        <f>IFERROR(R23*'Your Real Estate Portfolio '!C23,"")</f>
        <v/>
      </c>
      <c r="T23" s="99" t="str">
        <f>IFERROR(S23/'Your Real Estate Portfolio '!$L$7,"")</f>
        <v/>
      </c>
    </row>
    <row r="24" spans="1:20" ht="15.6" x14ac:dyDescent="0.3">
      <c r="A24" s="209" t="str">
        <f>IF('Your Real Estate Portfolio '!A24="","",'Your Real Estate Portfolio '!A24)</f>
        <v/>
      </c>
      <c r="B24" s="219" t="str">
        <f>IF('Your Real Estate Portfolio '!B24="","",'Your Real Estate Portfolio '!B24)</f>
        <v/>
      </c>
      <c r="C24" s="219" t="str">
        <f>IF('Your Real Estate Portfolio '!C24="","",'Your Real Estate Portfolio '!C24)</f>
        <v/>
      </c>
      <c r="D24" s="211" t="str">
        <f>IF(('Your Real Estate Portfolio '!D24+('What If Scenario''s'!$H$8*'Your Real Estate Portfolio '!D24))=0,"",('Your Real Estate Portfolio '!D24+('What If Scenario''s'!$H$8*'Your Real Estate Portfolio '!D24)))</f>
        <v/>
      </c>
      <c r="E24" s="211" t="str">
        <f>IF('Your Real Estate Portfolio '!E24="","",'Your Real Estate Portfolio '!E24)</f>
        <v/>
      </c>
      <c r="F24" s="100" t="str">
        <f t="shared" si="4"/>
        <v/>
      </c>
      <c r="G24" s="183" t="str">
        <f t="shared" si="2"/>
        <v/>
      </c>
      <c r="H24" s="183" t="str">
        <f>IFERROR(G24*'Your Real Estate Portfolio '!B24,"")</f>
        <v/>
      </c>
      <c r="I24" s="99" t="str">
        <f>IFERROR(H24/'Your Real Estate Portfolio '!$H$7,"")</f>
        <v/>
      </c>
      <c r="J24" s="94"/>
      <c r="K24" s="208" t="str">
        <f>IF((IF('Your Real Estate Portfolio '!L24="v",'What If Scenario''s'!$H$13+'Your Real Estate Portfolio '!K24,'Your Real Estate Portfolio '!K24))="","",IF('Your Real Estate Portfolio '!L24="v",'What If Scenario''s'!$H$13+'Your Real Estate Portfolio '!K24,'Your Real Estate Portfolio '!K24))</f>
        <v/>
      </c>
      <c r="L24" s="207" t="str">
        <f>IF('Your Real Estate Portfolio '!L24="","",'Your Real Estate Portfolio '!L24)</f>
        <v/>
      </c>
      <c r="M24" s="207" t="str">
        <f>IF('Your Real Estate Portfolio '!M24="","",'Your Real Estate Portfolio '!M24)</f>
        <v/>
      </c>
      <c r="O24" s="212" t="str">
        <f>IF(('Your Real Estate Portfolio '!O24+('Your Real Estate Portfolio '!O24*'What If Scenario''s'!$H$15))=0,"",'Your Real Estate Portfolio '!O24+('Your Real Estate Portfolio '!O24*'What If Scenario''s'!$H$15))</f>
        <v/>
      </c>
      <c r="P24" s="98" t="str">
        <f t="shared" si="5"/>
        <v/>
      </c>
      <c r="Q24" s="212" t="str">
        <f>IF((('Your Real Estate Portfolio '!Q24)+('Your Real Estate Portfolio '!Q24*'What If Scenario''s'!$H$17))=0,"",('Your Real Estate Portfolio '!Q24)+('Your Real Estate Portfolio '!Q24*'What If Scenario''s'!$H$17))</f>
        <v/>
      </c>
      <c r="R24" s="184" t="str">
        <f t="shared" si="3"/>
        <v/>
      </c>
      <c r="S24" s="184" t="str">
        <f>IFERROR(R24*'Your Real Estate Portfolio '!C24,"")</f>
        <v/>
      </c>
      <c r="T24" s="99" t="str">
        <f>IFERROR(S24/'Your Real Estate Portfolio '!$L$7,"")</f>
        <v/>
      </c>
    </row>
    <row r="25" spans="1:20" ht="15.6" x14ac:dyDescent="0.3">
      <c r="A25" s="209" t="str">
        <f>IF('Your Real Estate Portfolio '!A25="","",'Your Real Estate Portfolio '!A25)</f>
        <v/>
      </c>
      <c r="B25" s="219" t="str">
        <f>IF('Your Real Estate Portfolio '!B25="","",'Your Real Estate Portfolio '!B25)</f>
        <v/>
      </c>
      <c r="C25" s="219" t="str">
        <f>IF('Your Real Estate Portfolio '!C25="","",'Your Real Estate Portfolio '!C25)</f>
        <v/>
      </c>
      <c r="D25" s="211" t="str">
        <f>IF(('Your Real Estate Portfolio '!D25+('What If Scenario''s'!$H$8*'Your Real Estate Portfolio '!D25))=0,"",('Your Real Estate Portfolio '!D25+('What If Scenario''s'!$H$8*'Your Real Estate Portfolio '!D25)))</f>
        <v/>
      </c>
      <c r="E25" s="211" t="str">
        <f>IF('Your Real Estate Portfolio '!E25="","",'Your Real Estate Portfolio '!E25)</f>
        <v/>
      </c>
      <c r="F25" s="100" t="str">
        <f t="shared" si="4"/>
        <v/>
      </c>
      <c r="G25" s="183" t="str">
        <f t="shared" si="2"/>
        <v/>
      </c>
      <c r="H25" s="183" t="str">
        <f>IFERROR(G25*'Your Real Estate Portfolio '!B25,"")</f>
        <v/>
      </c>
      <c r="I25" s="99" t="str">
        <f>IFERROR(H25/'Your Real Estate Portfolio '!$H$7,"")</f>
        <v/>
      </c>
      <c r="J25" s="94"/>
      <c r="K25" s="208" t="str">
        <f>IF((IF('Your Real Estate Portfolio '!L25="v",'What If Scenario''s'!$H$13+'Your Real Estate Portfolio '!K25,'Your Real Estate Portfolio '!K25))="","",IF('Your Real Estate Portfolio '!L25="v",'What If Scenario''s'!$H$13+'Your Real Estate Portfolio '!K25,'Your Real Estate Portfolio '!K25))</f>
        <v/>
      </c>
      <c r="L25" s="207" t="str">
        <f>IF('Your Real Estate Portfolio '!L25="","",'Your Real Estate Portfolio '!L25)</f>
        <v/>
      </c>
      <c r="M25" s="207" t="str">
        <f>IF('Your Real Estate Portfolio '!M25="","",'Your Real Estate Portfolio '!M25)</f>
        <v/>
      </c>
      <c r="O25" s="212" t="str">
        <f>IF(('Your Real Estate Portfolio '!O25+('Your Real Estate Portfolio '!O25*'What If Scenario''s'!$H$15))=0,"",'Your Real Estate Portfolio '!O25+('Your Real Estate Portfolio '!O25*'What If Scenario''s'!$H$15))</f>
        <v/>
      </c>
      <c r="P25" s="98" t="str">
        <f t="shared" si="5"/>
        <v/>
      </c>
      <c r="Q25" s="212" t="str">
        <f>IF((('Your Real Estate Portfolio '!Q25)+('Your Real Estate Portfolio '!Q25*'What If Scenario''s'!$H$17))=0,"",('Your Real Estate Portfolio '!Q25)+('Your Real Estate Portfolio '!Q25*'What If Scenario''s'!$H$17))</f>
        <v/>
      </c>
      <c r="R25" s="184" t="str">
        <f t="shared" si="3"/>
        <v/>
      </c>
      <c r="S25" s="184" t="str">
        <f>IFERROR(R25*'Your Real Estate Portfolio '!C25,"")</f>
        <v/>
      </c>
      <c r="T25" s="99" t="str">
        <f>IFERROR(S25/'Your Real Estate Portfolio '!$L$7,"")</f>
        <v/>
      </c>
    </row>
    <row r="26" spans="1:20" ht="15.6" x14ac:dyDescent="0.3">
      <c r="A26" s="209" t="str">
        <f>IF('Your Real Estate Portfolio '!A26="","",'Your Real Estate Portfolio '!A26)</f>
        <v/>
      </c>
      <c r="B26" s="219" t="str">
        <f>IF('Your Real Estate Portfolio '!B26="","",'Your Real Estate Portfolio '!B26)</f>
        <v/>
      </c>
      <c r="C26" s="219" t="str">
        <f>IF('Your Real Estate Portfolio '!C26="","",'Your Real Estate Portfolio '!C26)</f>
        <v/>
      </c>
      <c r="D26" s="211" t="str">
        <f>IF(('Your Real Estate Portfolio '!D26+('What If Scenario''s'!$H$8*'Your Real Estate Portfolio '!D26))=0,"",('Your Real Estate Portfolio '!D26+('What If Scenario''s'!$H$8*'Your Real Estate Portfolio '!D26)))</f>
        <v/>
      </c>
      <c r="E26" s="211" t="str">
        <f>IF('Your Real Estate Portfolio '!E26="","",'Your Real Estate Portfolio '!E26)</f>
        <v/>
      </c>
      <c r="F26" s="100" t="str">
        <f t="shared" si="4"/>
        <v/>
      </c>
      <c r="G26" s="183" t="str">
        <f t="shared" si="2"/>
        <v/>
      </c>
      <c r="H26" s="183" t="str">
        <f>IFERROR(G26*'Your Real Estate Portfolio '!B26,"")</f>
        <v/>
      </c>
      <c r="I26" s="99" t="str">
        <f>IFERROR(H26/'Your Real Estate Portfolio '!$H$7,"")</f>
        <v/>
      </c>
      <c r="J26" s="94"/>
      <c r="K26" s="208" t="str">
        <f>IF((IF('Your Real Estate Portfolio '!L26="v",'What If Scenario''s'!$H$13+'Your Real Estate Portfolio '!K26,'Your Real Estate Portfolio '!K26))="","",IF('Your Real Estate Portfolio '!L26="v",'What If Scenario''s'!$H$13+'Your Real Estate Portfolio '!K26,'Your Real Estate Portfolio '!K26))</f>
        <v/>
      </c>
      <c r="L26" s="207" t="str">
        <f>IF('Your Real Estate Portfolio '!L26="","",'Your Real Estate Portfolio '!L26)</f>
        <v/>
      </c>
      <c r="M26" s="207" t="str">
        <f>IF('Your Real Estate Portfolio '!M26="","",'Your Real Estate Portfolio '!M26)</f>
        <v/>
      </c>
      <c r="O26" s="212" t="str">
        <f>IF(('Your Real Estate Portfolio '!O26+('Your Real Estate Portfolio '!O26*'What If Scenario''s'!$H$15))=0,"",'Your Real Estate Portfolio '!O26+('Your Real Estate Portfolio '!O26*'What If Scenario''s'!$H$15))</f>
        <v/>
      </c>
      <c r="P26" s="98" t="str">
        <f t="shared" si="5"/>
        <v/>
      </c>
      <c r="Q26" s="212" t="str">
        <f>IF((('Your Real Estate Portfolio '!Q26)+('Your Real Estate Portfolio '!Q26*'What If Scenario''s'!$H$17))=0,"",('Your Real Estate Portfolio '!Q26)+('Your Real Estate Portfolio '!Q26*'What If Scenario''s'!$H$17))</f>
        <v/>
      </c>
      <c r="R26" s="184" t="str">
        <f t="shared" si="3"/>
        <v/>
      </c>
      <c r="S26" s="184" t="str">
        <f>IFERROR(R26*'Your Real Estate Portfolio '!C26,"")</f>
        <v/>
      </c>
      <c r="T26" s="99" t="str">
        <f>IFERROR(S26/'Your Real Estate Portfolio '!$L$7,"")</f>
        <v/>
      </c>
    </row>
    <row r="27" spans="1:20" ht="15.6" x14ac:dyDescent="0.3">
      <c r="A27" s="209" t="str">
        <f>IF('Your Real Estate Portfolio '!A27="","",'Your Real Estate Portfolio '!A27)</f>
        <v/>
      </c>
      <c r="B27" s="219" t="str">
        <f>IF('Your Real Estate Portfolio '!B27="","",'Your Real Estate Portfolio '!B27)</f>
        <v/>
      </c>
      <c r="C27" s="219" t="str">
        <f>IF('Your Real Estate Portfolio '!C27="","",'Your Real Estate Portfolio '!C27)</f>
        <v/>
      </c>
      <c r="D27" s="211" t="str">
        <f>IF(('Your Real Estate Portfolio '!D27+('What If Scenario''s'!$H$8*'Your Real Estate Portfolio '!D27))=0,"",('Your Real Estate Portfolio '!D27+('What If Scenario''s'!$H$8*'Your Real Estate Portfolio '!D27)))</f>
        <v/>
      </c>
      <c r="E27" s="211" t="str">
        <f>IF('Your Real Estate Portfolio '!E27="","",'Your Real Estate Portfolio '!E27)</f>
        <v/>
      </c>
      <c r="F27" s="100" t="str">
        <f t="shared" si="4"/>
        <v/>
      </c>
      <c r="G27" s="183" t="str">
        <f t="shared" si="2"/>
        <v/>
      </c>
      <c r="H27" s="183" t="str">
        <f>IFERROR(G27*'Your Real Estate Portfolio '!B27,"")</f>
        <v/>
      </c>
      <c r="I27" s="99" t="str">
        <f>IFERROR(H27/'Your Real Estate Portfolio '!$H$7,"")</f>
        <v/>
      </c>
      <c r="J27" s="94"/>
      <c r="K27" s="208" t="str">
        <f>IF((IF('Your Real Estate Portfolio '!L27="v",'What If Scenario''s'!$H$13+'Your Real Estate Portfolio '!K27,'Your Real Estate Portfolio '!K27))="","",IF('Your Real Estate Portfolio '!L27="v",'What If Scenario''s'!$H$13+'Your Real Estate Portfolio '!K27,'Your Real Estate Portfolio '!K27))</f>
        <v/>
      </c>
      <c r="L27" s="207" t="str">
        <f>IF('Your Real Estate Portfolio '!L27="","",'Your Real Estate Portfolio '!L27)</f>
        <v/>
      </c>
      <c r="M27" s="207" t="str">
        <f>IF('Your Real Estate Portfolio '!M27="","",'Your Real Estate Portfolio '!M27)</f>
        <v/>
      </c>
      <c r="O27" s="212" t="str">
        <f>IF(('Your Real Estate Portfolio '!O27+('Your Real Estate Portfolio '!O27*'What If Scenario''s'!$H$15))=0,"",'Your Real Estate Portfolio '!O27+('Your Real Estate Portfolio '!O27*'What If Scenario''s'!$H$15))</f>
        <v/>
      </c>
      <c r="P27" s="98" t="str">
        <f t="shared" si="5"/>
        <v/>
      </c>
      <c r="Q27" s="212" t="str">
        <f>IF((('Your Real Estate Portfolio '!Q27)+('Your Real Estate Portfolio '!Q27*'What If Scenario''s'!$H$17))=0,"",('Your Real Estate Portfolio '!Q27)+('Your Real Estate Portfolio '!Q27*'What If Scenario''s'!$H$17))</f>
        <v/>
      </c>
      <c r="R27" s="184" t="str">
        <f t="shared" si="3"/>
        <v/>
      </c>
      <c r="S27" s="184" t="str">
        <f>IFERROR(R27*'Your Real Estate Portfolio '!C27,"")</f>
        <v/>
      </c>
      <c r="T27" s="99" t="str">
        <f>IFERROR(S27/'Your Real Estate Portfolio '!$L$7,"")</f>
        <v/>
      </c>
    </row>
    <row r="28" spans="1:20" ht="15.6" x14ac:dyDescent="0.3">
      <c r="A28" s="209" t="str">
        <f>IF('Your Real Estate Portfolio '!A28="","",'Your Real Estate Portfolio '!A28)</f>
        <v/>
      </c>
      <c r="B28" s="219" t="str">
        <f>IF('Your Real Estate Portfolio '!B28="","",'Your Real Estate Portfolio '!B28)</f>
        <v/>
      </c>
      <c r="C28" s="219" t="str">
        <f>IF('Your Real Estate Portfolio '!C28="","",'Your Real Estate Portfolio '!C28)</f>
        <v/>
      </c>
      <c r="D28" s="211" t="str">
        <f>IF(('Your Real Estate Portfolio '!D28+('What If Scenario''s'!$H$8*'Your Real Estate Portfolio '!D28))=0,"",('Your Real Estate Portfolio '!D28+('What If Scenario''s'!$H$8*'Your Real Estate Portfolio '!D28)))</f>
        <v/>
      </c>
      <c r="E28" s="211" t="str">
        <f>IF('Your Real Estate Portfolio '!E28="","",'Your Real Estate Portfolio '!E28)</f>
        <v/>
      </c>
      <c r="F28" s="100" t="str">
        <f t="shared" si="4"/>
        <v/>
      </c>
      <c r="G28" s="183" t="str">
        <f t="shared" si="2"/>
        <v/>
      </c>
      <c r="H28" s="183" t="str">
        <f>IFERROR(G28*'Your Real Estate Portfolio '!B28,"")</f>
        <v/>
      </c>
      <c r="I28" s="99" t="str">
        <f>IFERROR(H28/'Your Real Estate Portfolio '!$H$7,"")</f>
        <v/>
      </c>
      <c r="J28" s="94"/>
      <c r="K28" s="208" t="str">
        <f>IF((IF('Your Real Estate Portfolio '!L28="v",'What If Scenario''s'!$H$13+'Your Real Estate Portfolio '!K28,'Your Real Estate Portfolio '!K28))="","",IF('Your Real Estate Portfolio '!L28="v",'What If Scenario''s'!$H$13+'Your Real Estate Portfolio '!K28,'Your Real Estate Portfolio '!K28))</f>
        <v/>
      </c>
      <c r="L28" s="207" t="str">
        <f>IF('Your Real Estate Portfolio '!L28="","",'Your Real Estate Portfolio '!L28)</f>
        <v/>
      </c>
      <c r="M28" s="207" t="str">
        <f>IF('Your Real Estate Portfolio '!M28="","",'Your Real Estate Portfolio '!M28)</f>
        <v/>
      </c>
      <c r="O28" s="212" t="str">
        <f>IF(('Your Real Estate Portfolio '!O28+('Your Real Estate Portfolio '!O28*'What If Scenario''s'!$H$15))=0,"",'Your Real Estate Portfolio '!O28+('Your Real Estate Portfolio '!O28*'What If Scenario''s'!$H$15))</f>
        <v/>
      </c>
      <c r="P28" s="98" t="str">
        <f t="shared" si="5"/>
        <v/>
      </c>
      <c r="Q28" s="212" t="str">
        <f>IF((('Your Real Estate Portfolio '!Q28)+('Your Real Estate Portfolio '!Q28*'What If Scenario''s'!$H$17))=0,"",('Your Real Estate Portfolio '!Q28)+('Your Real Estate Portfolio '!Q28*'What If Scenario''s'!$H$17))</f>
        <v/>
      </c>
      <c r="R28" s="184" t="str">
        <f t="shared" si="3"/>
        <v/>
      </c>
      <c r="S28" s="184" t="str">
        <f>IFERROR(R28*'Your Real Estate Portfolio '!C28,"")</f>
        <v/>
      </c>
      <c r="T28" s="99" t="str">
        <f>IFERROR(S28/'Your Real Estate Portfolio '!$L$7,"")</f>
        <v/>
      </c>
    </row>
    <row r="29" spans="1:20" ht="15.6" x14ac:dyDescent="0.3">
      <c r="A29" s="209" t="str">
        <f>IF('Your Real Estate Portfolio '!A29="","",'Your Real Estate Portfolio '!A29)</f>
        <v/>
      </c>
      <c r="B29" s="219" t="str">
        <f>IF('Your Real Estate Portfolio '!B29="","",'Your Real Estate Portfolio '!B29)</f>
        <v/>
      </c>
      <c r="C29" s="219" t="str">
        <f>IF('Your Real Estate Portfolio '!C29="","",'Your Real Estate Portfolio '!C29)</f>
        <v/>
      </c>
      <c r="D29" s="211" t="str">
        <f>IF(('Your Real Estate Portfolio '!D29+('What If Scenario''s'!$H$8*'Your Real Estate Portfolio '!D29))=0,"",('Your Real Estate Portfolio '!D29+('What If Scenario''s'!$H$8*'Your Real Estate Portfolio '!D29)))</f>
        <v/>
      </c>
      <c r="E29" s="211" t="str">
        <f>IF('Your Real Estate Portfolio '!E29="","",'Your Real Estate Portfolio '!E29)</f>
        <v/>
      </c>
      <c r="F29" s="100" t="str">
        <f t="shared" si="4"/>
        <v/>
      </c>
      <c r="G29" s="183" t="str">
        <f t="shared" si="2"/>
        <v/>
      </c>
      <c r="H29" s="183" t="str">
        <f>IFERROR(G29*'Your Real Estate Portfolio '!B29,"")</f>
        <v/>
      </c>
      <c r="I29" s="99" t="str">
        <f>IFERROR(H29/'Your Real Estate Portfolio '!$H$7,"")</f>
        <v/>
      </c>
      <c r="J29" s="94"/>
      <c r="K29" s="208" t="str">
        <f>IF((IF('Your Real Estate Portfolio '!L29="v",'What If Scenario''s'!$H$13+'Your Real Estate Portfolio '!K29,'Your Real Estate Portfolio '!K29))="","",IF('Your Real Estate Portfolio '!L29="v",'What If Scenario''s'!$H$13+'Your Real Estate Portfolio '!K29,'Your Real Estate Portfolio '!K29))</f>
        <v/>
      </c>
      <c r="L29" s="207" t="str">
        <f>IF('Your Real Estate Portfolio '!L29="","",'Your Real Estate Portfolio '!L29)</f>
        <v/>
      </c>
      <c r="M29" s="207" t="str">
        <f>IF('Your Real Estate Portfolio '!M29="","",'Your Real Estate Portfolio '!M29)</f>
        <v/>
      </c>
      <c r="O29" s="212" t="str">
        <f>IF(('Your Real Estate Portfolio '!O29+('Your Real Estate Portfolio '!O29*'What If Scenario''s'!$H$15))=0,"",'Your Real Estate Portfolio '!O29+('Your Real Estate Portfolio '!O29*'What If Scenario''s'!$H$15))</f>
        <v/>
      </c>
      <c r="P29" s="98" t="str">
        <f t="shared" si="5"/>
        <v/>
      </c>
      <c r="Q29" s="212" t="str">
        <f>IF((('Your Real Estate Portfolio '!Q29)+('Your Real Estate Portfolio '!Q29*'What If Scenario''s'!$H$17))=0,"",('Your Real Estate Portfolio '!Q29)+('Your Real Estate Portfolio '!Q29*'What If Scenario''s'!$H$17))</f>
        <v/>
      </c>
      <c r="R29" s="184" t="str">
        <f t="shared" si="3"/>
        <v/>
      </c>
      <c r="S29" s="184" t="str">
        <f>IFERROR(R29*'Your Real Estate Portfolio '!C29,"")</f>
        <v/>
      </c>
      <c r="T29" s="99" t="str">
        <f>IFERROR(S29/'Your Real Estate Portfolio '!$L$7,"")</f>
        <v/>
      </c>
    </row>
    <row r="30" spans="1:20" ht="15.6" x14ac:dyDescent="0.3">
      <c r="A30" s="209" t="str">
        <f>IF('Your Real Estate Portfolio '!A30="","",'Your Real Estate Portfolio '!A30)</f>
        <v/>
      </c>
      <c r="B30" s="219" t="str">
        <f>IF('Your Real Estate Portfolio '!B30="","",'Your Real Estate Portfolio '!B30)</f>
        <v/>
      </c>
      <c r="C30" s="219" t="str">
        <f>IF('Your Real Estate Portfolio '!C30="","",'Your Real Estate Portfolio '!C30)</f>
        <v/>
      </c>
      <c r="D30" s="211" t="str">
        <f>IF(('Your Real Estate Portfolio '!D30+('What If Scenario''s'!$H$8*'Your Real Estate Portfolio '!D30))=0,"",('Your Real Estate Portfolio '!D30+('What If Scenario''s'!$H$8*'Your Real Estate Portfolio '!D30)))</f>
        <v/>
      </c>
      <c r="E30" s="211" t="str">
        <f>IF('Your Real Estate Portfolio '!E30="","",'Your Real Estate Portfolio '!E30)</f>
        <v/>
      </c>
      <c r="F30" s="100" t="str">
        <f t="shared" si="4"/>
        <v/>
      </c>
      <c r="G30" s="183" t="str">
        <f t="shared" si="2"/>
        <v/>
      </c>
      <c r="H30" s="183" t="str">
        <f>IFERROR(G30*'Your Real Estate Portfolio '!B30,"")</f>
        <v/>
      </c>
      <c r="I30" s="99" t="str">
        <f>IFERROR(H30/'Your Real Estate Portfolio '!$H$7,"")</f>
        <v/>
      </c>
      <c r="J30" s="94"/>
      <c r="K30" s="208" t="str">
        <f>IF((IF('Your Real Estate Portfolio '!L30="v",'What If Scenario''s'!$H$13+'Your Real Estate Portfolio '!K30,'Your Real Estate Portfolio '!K30))="","",IF('Your Real Estate Portfolio '!L30="v",'What If Scenario''s'!$H$13+'Your Real Estate Portfolio '!K30,'Your Real Estate Portfolio '!K30))</f>
        <v/>
      </c>
      <c r="L30" s="207" t="str">
        <f>IF('Your Real Estate Portfolio '!L30="","",'Your Real Estate Portfolio '!L30)</f>
        <v/>
      </c>
      <c r="M30" s="207" t="str">
        <f>IF('Your Real Estate Portfolio '!M30="","",'Your Real Estate Portfolio '!M30)</f>
        <v/>
      </c>
      <c r="O30" s="212" t="str">
        <f>IF(('Your Real Estate Portfolio '!O30+('Your Real Estate Portfolio '!O30*'What If Scenario''s'!$H$15))=0,"",'Your Real Estate Portfolio '!O30+('Your Real Estate Portfolio '!O30*'What If Scenario''s'!$H$15))</f>
        <v/>
      </c>
      <c r="P30" s="98" t="str">
        <f t="shared" si="5"/>
        <v/>
      </c>
      <c r="Q30" s="212" t="str">
        <f>IF((('Your Real Estate Portfolio '!Q30)+('Your Real Estate Portfolio '!Q30*'What If Scenario''s'!$H$17))=0,"",('Your Real Estate Portfolio '!Q30)+('Your Real Estate Portfolio '!Q30*'What If Scenario''s'!$H$17))</f>
        <v/>
      </c>
      <c r="R30" s="184" t="str">
        <f t="shared" si="3"/>
        <v/>
      </c>
      <c r="S30" s="184" t="str">
        <f>IFERROR(R30*'Your Real Estate Portfolio '!C30,"")</f>
        <v/>
      </c>
      <c r="T30" s="99" t="str">
        <f>IFERROR(S30/'Your Real Estate Portfolio '!$L$7,"")</f>
        <v/>
      </c>
    </row>
    <row r="31" spans="1:20" ht="15.6" x14ac:dyDescent="0.3">
      <c r="A31" s="209" t="str">
        <f>IF('Your Real Estate Portfolio '!A31="","",'Your Real Estate Portfolio '!A31)</f>
        <v/>
      </c>
      <c r="B31" s="219" t="str">
        <f>IF('Your Real Estate Portfolio '!B31="","",'Your Real Estate Portfolio '!B31)</f>
        <v/>
      </c>
      <c r="C31" s="219" t="str">
        <f>IF('Your Real Estate Portfolio '!C31="","",'Your Real Estate Portfolio '!C31)</f>
        <v/>
      </c>
      <c r="D31" s="211" t="str">
        <f>IF(('Your Real Estate Portfolio '!D31+('What If Scenario''s'!$H$8*'Your Real Estate Portfolio '!D31))=0,"",('Your Real Estate Portfolio '!D31+('What If Scenario''s'!$H$8*'Your Real Estate Portfolio '!D31)))</f>
        <v/>
      </c>
      <c r="E31" s="211" t="str">
        <f>IF('Your Real Estate Portfolio '!E31="","",'Your Real Estate Portfolio '!E31)</f>
        <v/>
      </c>
      <c r="F31" s="100" t="str">
        <f t="shared" si="4"/>
        <v/>
      </c>
      <c r="G31" s="183" t="str">
        <f t="shared" si="2"/>
        <v/>
      </c>
      <c r="H31" s="183" t="str">
        <f>IFERROR(G31*'Your Real Estate Portfolio '!B31,"")</f>
        <v/>
      </c>
      <c r="I31" s="99" t="str">
        <f>IFERROR(H31/'Your Real Estate Portfolio '!$H$7,"")</f>
        <v/>
      </c>
      <c r="J31" s="94"/>
      <c r="K31" s="208" t="str">
        <f>IF((IF('Your Real Estate Portfolio '!L31="v",'What If Scenario''s'!$H$13+'Your Real Estate Portfolio '!K31,'Your Real Estate Portfolio '!K31))="","",IF('Your Real Estate Portfolio '!L31="v",'What If Scenario''s'!$H$13+'Your Real Estate Portfolio '!K31,'Your Real Estate Portfolio '!K31))</f>
        <v/>
      </c>
      <c r="L31" s="207" t="str">
        <f>IF('Your Real Estate Portfolio '!L31="","",'Your Real Estate Portfolio '!L31)</f>
        <v/>
      </c>
      <c r="M31" s="207" t="str">
        <f>IF('Your Real Estate Portfolio '!M31="","",'Your Real Estate Portfolio '!M31)</f>
        <v/>
      </c>
      <c r="O31" s="212" t="str">
        <f>IF(('Your Real Estate Portfolio '!O31+('Your Real Estate Portfolio '!O31*'What If Scenario''s'!$H$15))=0,"",'Your Real Estate Portfolio '!O31+('Your Real Estate Portfolio '!O31*'What If Scenario''s'!$H$15))</f>
        <v/>
      </c>
      <c r="P31" s="98" t="str">
        <f t="shared" si="5"/>
        <v/>
      </c>
      <c r="Q31" s="212" t="str">
        <f>IF((('Your Real Estate Portfolio '!Q31)+('Your Real Estate Portfolio '!Q31*'What If Scenario''s'!$H$17))=0,"",('Your Real Estate Portfolio '!Q31)+('Your Real Estate Portfolio '!Q31*'What If Scenario''s'!$H$17))</f>
        <v/>
      </c>
      <c r="R31" s="184" t="str">
        <f t="shared" si="3"/>
        <v/>
      </c>
      <c r="S31" s="184" t="str">
        <f>IFERROR(R31*'Your Real Estate Portfolio '!C31,"")</f>
        <v/>
      </c>
      <c r="T31" s="99" t="str">
        <f>IFERROR(S31/'Your Real Estate Portfolio '!$L$7,"")</f>
        <v/>
      </c>
    </row>
    <row r="32" spans="1:20" ht="15.6" x14ac:dyDescent="0.3">
      <c r="A32" s="209" t="str">
        <f>IF('Your Real Estate Portfolio '!A32="","",'Your Real Estate Portfolio '!A32)</f>
        <v/>
      </c>
      <c r="B32" s="219" t="str">
        <f>IF('Your Real Estate Portfolio '!B32="","",'Your Real Estate Portfolio '!B32)</f>
        <v/>
      </c>
      <c r="C32" s="219" t="str">
        <f>IF('Your Real Estate Portfolio '!C32="","",'Your Real Estate Portfolio '!C32)</f>
        <v/>
      </c>
      <c r="D32" s="211" t="str">
        <f>IF(('Your Real Estate Portfolio '!D32+('What If Scenario''s'!$H$8*'Your Real Estate Portfolio '!D32))=0,"",('Your Real Estate Portfolio '!D32+('What If Scenario''s'!$H$8*'Your Real Estate Portfolio '!D32)))</f>
        <v/>
      </c>
      <c r="E32" s="211" t="str">
        <f>IF('Your Real Estate Portfolio '!E32="","",'Your Real Estate Portfolio '!E32)</f>
        <v/>
      </c>
      <c r="F32" s="100" t="str">
        <f t="shared" si="4"/>
        <v/>
      </c>
      <c r="G32" s="183" t="str">
        <f t="shared" si="2"/>
        <v/>
      </c>
      <c r="H32" s="183" t="str">
        <f>IFERROR(G32*'Your Real Estate Portfolio '!B32,"")</f>
        <v/>
      </c>
      <c r="I32" s="99" t="str">
        <f>IFERROR(H32/'Your Real Estate Portfolio '!$H$7,"")</f>
        <v/>
      </c>
      <c r="J32" s="94"/>
      <c r="K32" s="208" t="str">
        <f>IF((IF('Your Real Estate Portfolio '!L32="v",'What If Scenario''s'!$H$13+'Your Real Estate Portfolio '!K32,'Your Real Estate Portfolio '!K32))="","",IF('Your Real Estate Portfolio '!L32="v",'What If Scenario''s'!$H$13+'Your Real Estate Portfolio '!K32,'Your Real Estate Portfolio '!K32))</f>
        <v/>
      </c>
      <c r="L32" s="207" t="str">
        <f>IF('Your Real Estate Portfolio '!L32="","",'Your Real Estate Portfolio '!L32)</f>
        <v/>
      </c>
      <c r="M32" s="207" t="str">
        <f>IF('Your Real Estate Portfolio '!M32="","",'Your Real Estate Portfolio '!M32)</f>
        <v/>
      </c>
      <c r="O32" s="212" t="str">
        <f>IF(('Your Real Estate Portfolio '!O32+('Your Real Estate Portfolio '!O32*'What If Scenario''s'!$H$15))=0,"",'Your Real Estate Portfolio '!O32+('Your Real Estate Portfolio '!O32*'What If Scenario''s'!$H$15))</f>
        <v/>
      </c>
      <c r="P32" s="98" t="str">
        <f t="shared" si="5"/>
        <v/>
      </c>
      <c r="Q32" s="212" t="str">
        <f>IF((('Your Real Estate Portfolio '!Q32)+('Your Real Estate Portfolio '!Q32*'What If Scenario''s'!$H$17))=0,"",('Your Real Estate Portfolio '!Q32)+('Your Real Estate Portfolio '!Q32*'What If Scenario''s'!$H$17))</f>
        <v/>
      </c>
      <c r="R32" s="184" t="str">
        <f t="shared" si="3"/>
        <v/>
      </c>
      <c r="S32" s="184" t="str">
        <f>IFERROR(R32*'Your Real Estate Portfolio '!C32,"")</f>
        <v/>
      </c>
      <c r="T32" s="99" t="str">
        <f>IFERROR(S32/'Your Real Estate Portfolio '!$L$7,"")</f>
        <v/>
      </c>
    </row>
    <row r="33" spans="1:20" ht="15.6" x14ac:dyDescent="0.3">
      <c r="A33" s="209" t="str">
        <f>IF('Your Real Estate Portfolio '!A33="","",'Your Real Estate Portfolio '!A33)</f>
        <v/>
      </c>
      <c r="B33" s="219" t="str">
        <f>IF('Your Real Estate Portfolio '!B33="","",'Your Real Estate Portfolio '!B33)</f>
        <v/>
      </c>
      <c r="C33" s="219" t="str">
        <f>IF('Your Real Estate Portfolio '!C33="","",'Your Real Estate Portfolio '!C33)</f>
        <v/>
      </c>
      <c r="D33" s="211" t="str">
        <f>IF(('Your Real Estate Portfolio '!D33+('What If Scenario''s'!$H$8*'Your Real Estate Portfolio '!D33))=0,"",('Your Real Estate Portfolio '!D33+('What If Scenario''s'!$H$8*'Your Real Estate Portfolio '!D33)))</f>
        <v/>
      </c>
      <c r="E33" s="211" t="str">
        <f>IF('Your Real Estate Portfolio '!E33="","",'Your Real Estate Portfolio '!E33)</f>
        <v/>
      </c>
      <c r="F33" s="100" t="str">
        <f t="shared" si="4"/>
        <v/>
      </c>
      <c r="G33" s="183" t="str">
        <f t="shared" si="2"/>
        <v/>
      </c>
      <c r="H33" s="183" t="str">
        <f>IFERROR(G33*'Your Real Estate Portfolio '!B33,"")</f>
        <v/>
      </c>
      <c r="I33" s="99" t="str">
        <f>IFERROR(H33/'Your Real Estate Portfolio '!$H$7,"")</f>
        <v/>
      </c>
      <c r="J33" s="94"/>
      <c r="K33" s="208" t="str">
        <f>IF((IF('Your Real Estate Portfolio '!L33="v",'What If Scenario''s'!$H$13+'Your Real Estate Portfolio '!K33,'Your Real Estate Portfolio '!K33))="","",IF('Your Real Estate Portfolio '!L33="v",'What If Scenario''s'!$H$13+'Your Real Estate Portfolio '!K33,'Your Real Estate Portfolio '!K33))</f>
        <v/>
      </c>
      <c r="L33" s="207" t="str">
        <f>IF('Your Real Estate Portfolio '!L33="","",'Your Real Estate Portfolio '!L33)</f>
        <v/>
      </c>
      <c r="M33" s="207" t="str">
        <f>IF('Your Real Estate Portfolio '!M33="","",'Your Real Estate Portfolio '!M33)</f>
        <v/>
      </c>
      <c r="O33" s="212" t="str">
        <f>IF(('Your Real Estate Portfolio '!O33+('Your Real Estate Portfolio '!O33*'What If Scenario''s'!$H$15))=0,"",'Your Real Estate Portfolio '!O33+('Your Real Estate Portfolio '!O33*'What If Scenario''s'!$H$15))</f>
        <v/>
      </c>
      <c r="P33" s="98" t="str">
        <f t="shared" si="5"/>
        <v/>
      </c>
      <c r="Q33" s="212" t="str">
        <f>IF((('Your Real Estate Portfolio '!Q33)+('Your Real Estate Portfolio '!Q33*'What If Scenario''s'!$H$17))=0,"",('Your Real Estate Portfolio '!Q33)+('Your Real Estate Portfolio '!Q33*'What If Scenario''s'!$H$17))</f>
        <v/>
      </c>
      <c r="R33" s="184" t="str">
        <f t="shared" si="3"/>
        <v/>
      </c>
      <c r="S33" s="184" t="str">
        <f>IFERROR(R33*'Your Real Estate Portfolio '!C33,"")</f>
        <v/>
      </c>
      <c r="T33" s="99" t="str">
        <f>IFERROR(S33/'Your Real Estate Portfolio '!$L$7,"")</f>
        <v/>
      </c>
    </row>
    <row r="34" spans="1:20" ht="15.6" x14ac:dyDescent="0.3">
      <c r="A34" s="209" t="str">
        <f>IF('Your Real Estate Portfolio '!A34="","",'Your Real Estate Portfolio '!A34)</f>
        <v/>
      </c>
      <c r="B34" s="219" t="str">
        <f>IF('Your Real Estate Portfolio '!B34="","",'Your Real Estate Portfolio '!B34)</f>
        <v/>
      </c>
      <c r="C34" s="219" t="str">
        <f>IF('Your Real Estate Portfolio '!C34="","",'Your Real Estate Portfolio '!C34)</f>
        <v/>
      </c>
      <c r="D34" s="211" t="str">
        <f>IF(('Your Real Estate Portfolio '!D34+('What If Scenario''s'!$H$8*'Your Real Estate Portfolio '!D34))=0,"",('Your Real Estate Portfolio '!D34+('What If Scenario''s'!$H$8*'Your Real Estate Portfolio '!D34)))</f>
        <v/>
      </c>
      <c r="E34" s="211" t="str">
        <f>IF('Your Real Estate Portfolio '!E34="","",'Your Real Estate Portfolio '!E34)</f>
        <v/>
      </c>
      <c r="F34" s="100" t="str">
        <f t="shared" si="4"/>
        <v/>
      </c>
      <c r="G34" s="183" t="str">
        <f t="shared" si="2"/>
        <v/>
      </c>
      <c r="H34" s="183" t="str">
        <f>IFERROR(G34*'Your Real Estate Portfolio '!B34,"")</f>
        <v/>
      </c>
      <c r="I34" s="99" t="str">
        <f>IFERROR(H34/'Your Real Estate Portfolio '!$H$7,"")</f>
        <v/>
      </c>
      <c r="J34" s="94"/>
      <c r="K34" s="208" t="str">
        <f>IF((IF('Your Real Estate Portfolio '!L34="v",'What If Scenario''s'!$H$13+'Your Real Estate Portfolio '!K34,'Your Real Estate Portfolio '!K34))="","",IF('Your Real Estate Portfolio '!L34="v",'What If Scenario''s'!$H$13+'Your Real Estate Portfolio '!K34,'Your Real Estate Portfolio '!K34))</f>
        <v/>
      </c>
      <c r="L34" s="207" t="str">
        <f>IF('Your Real Estate Portfolio '!L34="","",'Your Real Estate Portfolio '!L34)</f>
        <v/>
      </c>
      <c r="M34" s="207" t="str">
        <f>IF('Your Real Estate Portfolio '!M34="","",'Your Real Estate Portfolio '!M34)</f>
        <v/>
      </c>
      <c r="O34" s="212" t="str">
        <f>IF(('Your Real Estate Portfolio '!O34+('Your Real Estate Portfolio '!O34*'What If Scenario''s'!$H$15))=0,"",'Your Real Estate Portfolio '!O34+('Your Real Estate Portfolio '!O34*'What If Scenario''s'!$H$15))</f>
        <v/>
      </c>
      <c r="P34" s="98" t="str">
        <f t="shared" si="5"/>
        <v/>
      </c>
      <c r="Q34" s="212" t="str">
        <f>IF((('Your Real Estate Portfolio '!Q34)+('Your Real Estate Portfolio '!Q34*'What If Scenario''s'!$H$17))=0,"",('Your Real Estate Portfolio '!Q34)+('Your Real Estate Portfolio '!Q34*'What If Scenario''s'!$H$17))</f>
        <v/>
      </c>
      <c r="R34" s="184" t="str">
        <f t="shared" si="3"/>
        <v/>
      </c>
      <c r="S34" s="184" t="str">
        <f>IFERROR(R34*'Your Real Estate Portfolio '!C34,"")</f>
        <v/>
      </c>
      <c r="T34" s="99" t="str">
        <f>IFERROR(S34/'Your Real Estate Portfolio '!$L$7,"")</f>
        <v/>
      </c>
    </row>
    <row r="35" spans="1:20" ht="15.6" x14ac:dyDescent="0.3">
      <c r="A35" s="209" t="str">
        <f>IF('Your Real Estate Portfolio '!A35="","",'Your Real Estate Portfolio '!A35)</f>
        <v/>
      </c>
      <c r="B35" s="219" t="str">
        <f>IF('Your Real Estate Portfolio '!B35="","",'Your Real Estate Portfolio '!B35)</f>
        <v/>
      </c>
      <c r="C35" s="219" t="str">
        <f>IF('Your Real Estate Portfolio '!C35="","",'Your Real Estate Portfolio '!C35)</f>
        <v/>
      </c>
      <c r="D35" s="211" t="str">
        <f>IF(('Your Real Estate Portfolio '!D35+('What If Scenario''s'!$H$8*'Your Real Estate Portfolio '!D35))=0,"",('Your Real Estate Portfolio '!D35+('What If Scenario''s'!$H$8*'Your Real Estate Portfolio '!D35)))</f>
        <v/>
      </c>
      <c r="E35" s="211" t="str">
        <f>IF('Your Real Estate Portfolio '!E35="","",'Your Real Estate Portfolio '!E35)</f>
        <v/>
      </c>
      <c r="F35" s="100" t="str">
        <f t="shared" si="4"/>
        <v/>
      </c>
      <c r="G35" s="183" t="str">
        <f t="shared" si="2"/>
        <v/>
      </c>
      <c r="H35" s="183" t="str">
        <f>IFERROR(G35*'Your Real Estate Portfolio '!B35,"")</f>
        <v/>
      </c>
      <c r="I35" s="99" t="str">
        <f>IFERROR(H35/'Your Real Estate Portfolio '!$H$7,"")</f>
        <v/>
      </c>
      <c r="J35" s="94"/>
      <c r="K35" s="208" t="str">
        <f>IF((IF('Your Real Estate Portfolio '!L35="v",'What If Scenario''s'!$H$13+'Your Real Estate Portfolio '!K35,'Your Real Estate Portfolio '!K35))="","",IF('Your Real Estate Portfolio '!L35="v",'What If Scenario''s'!$H$13+'Your Real Estate Portfolio '!K35,'Your Real Estate Portfolio '!K35))</f>
        <v/>
      </c>
      <c r="L35" s="207" t="str">
        <f>IF('Your Real Estate Portfolio '!L35="","",'Your Real Estate Portfolio '!L35)</f>
        <v/>
      </c>
      <c r="M35" s="207" t="str">
        <f>IF('Your Real Estate Portfolio '!M35="","",'Your Real Estate Portfolio '!M35)</f>
        <v/>
      </c>
      <c r="O35" s="212" t="str">
        <f>IF(('Your Real Estate Portfolio '!O35+('Your Real Estate Portfolio '!O35*'What If Scenario''s'!$H$15))=0,"",'Your Real Estate Portfolio '!O35+('Your Real Estate Portfolio '!O35*'What If Scenario''s'!$H$15))</f>
        <v/>
      </c>
      <c r="P35" s="98" t="str">
        <f t="shared" si="5"/>
        <v/>
      </c>
      <c r="Q35" s="212" t="str">
        <f>IF((('Your Real Estate Portfolio '!Q35)+('Your Real Estate Portfolio '!Q35*'What If Scenario''s'!$H$17))=0,"",('Your Real Estate Portfolio '!Q35)+('Your Real Estate Portfolio '!Q35*'What If Scenario''s'!$H$17))</f>
        <v/>
      </c>
      <c r="R35" s="184" t="str">
        <f t="shared" si="3"/>
        <v/>
      </c>
      <c r="S35" s="184" t="str">
        <f>IFERROR(R35*'Your Real Estate Portfolio '!C35,"")</f>
        <v/>
      </c>
      <c r="T35" s="99" t="str">
        <f>IFERROR(S35/'Your Real Estate Portfolio '!$L$7,"")</f>
        <v/>
      </c>
    </row>
    <row r="36" spans="1:20" ht="15.6" x14ac:dyDescent="0.3">
      <c r="A36" s="209" t="str">
        <f>IF('Your Real Estate Portfolio '!A36="","",'Your Real Estate Portfolio '!A36)</f>
        <v/>
      </c>
      <c r="B36" s="219" t="str">
        <f>IF('Your Real Estate Portfolio '!B36="","",'Your Real Estate Portfolio '!B36)</f>
        <v/>
      </c>
      <c r="C36" s="219" t="str">
        <f>IF('Your Real Estate Portfolio '!C36="","",'Your Real Estate Portfolio '!C36)</f>
        <v/>
      </c>
      <c r="D36" s="211" t="str">
        <f>IF(('Your Real Estate Portfolio '!D36+('What If Scenario''s'!$H$8*'Your Real Estate Portfolio '!D36))=0,"",('Your Real Estate Portfolio '!D36+('What If Scenario''s'!$H$8*'Your Real Estate Portfolio '!D36)))</f>
        <v/>
      </c>
      <c r="E36" s="211" t="str">
        <f>IF('Your Real Estate Portfolio '!E36="","",'Your Real Estate Portfolio '!E36)</f>
        <v/>
      </c>
      <c r="F36" s="100" t="str">
        <f t="shared" si="4"/>
        <v/>
      </c>
      <c r="G36" s="183" t="str">
        <f t="shared" si="2"/>
        <v/>
      </c>
      <c r="H36" s="183" t="str">
        <f>IFERROR(G36*'Your Real Estate Portfolio '!B36,"")</f>
        <v/>
      </c>
      <c r="I36" s="99" t="str">
        <f>IFERROR(H36/'Your Real Estate Portfolio '!$H$7,"")</f>
        <v/>
      </c>
      <c r="J36" s="94"/>
      <c r="K36" s="208" t="str">
        <f>IF((IF('Your Real Estate Portfolio '!L36="v",'What If Scenario''s'!$H$13+'Your Real Estate Portfolio '!K36,'Your Real Estate Portfolio '!K36))="","",IF('Your Real Estate Portfolio '!L36="v",'What If Scenario''s'!$H$13+'Your Real Estate Portfolio '!K36,'Your Real Estate Portfolio '!K36))</f>
        <v/>
      </c>
      <c r="L36" s="207" t="str">
        <f>IF('Your Real Estate Portfolio '!L36="","",'Your Real Estate Portfolio '!L36)</f>
        <v/>
      </c>
      <c r="M36" s="207" t="str">
        <f>IF('Your Real Estate Portfolio '!M36="","",'Your Real Estate Portfolio '!M36)</f>
        <v/>
      </c>
      <c r="O36" s="212" t="str">
        <f>IF(('Your Real Estate Portfolio '!O36+('Your Real Estate Portfolio '!O36*'What If Scenario''s'!$H$15))=0,"",'Your Real Estate Portfolio '!O36+('Your Real Estate Portfolio '!O36*'What If Scenario''s'!$H$15))</f>
        <v/>
      </c>
      <c r="P36" s="98" t="str">
        <f t="shared" si="5"/>
        <v/>
      </c>
      <c r="Q36" s="212" t="str">
        <f>IF((('Your Real Estate Portfolio '!Q36)+('Your Real Estate Portfolio '!Q36*'What If Scenario''s'!$H$17))=0,"",('Your Real Estate Portfolio '!Q36)+('Your Real Estate Portfolio '!Q36*'What If Scenario''s'!$H$17))</f>
        <v/>
      </c>
      <c r="R36" s="184" t="str">
        <f t="shared" si="3"/>
        <v/>
      </c>
      <c r="S36" s="184" t="str">
        <f>IFERROR(R36*'Your Real Estate Portfolio '!C36,"")</f>
        <v/>
      </c>
      <c r="T36" s="99" t="str">
        <f>IFERROR(S36/'Your Real Estate Portfolio '!$L$7,"")</f>
        <v/>
      </c>
    </row>
    <row r="37" spans="1:20" ht="15.6" x14ac:dyDescent="0.3">
      <c r="A37" s="209" t="str">
        <f>IF('Your Real Estate Portfolio '!A37="","",'Your Real Estate Portfolio '!A37)</f>
        <v/>
      </c>
      <c r="B37" s="219" t="str">
        <f>IF('Your Real Estate Portfolio '!B37="","",'Your Real Estate Portfolio '!B37)</f>
        <v/>
      </c>
      <c r="C37" s="219" t="str">
        <f>IF('Your Real Estate Portfolio '!C37="","",'Your Real Estate Portfolio '!C37)</f>
        <v/>
      </c>
      <c r="D37" s="211" t="str">
        <f>IF(('Your Real Estate Portfolio '!D37+('What If Scenario''s'!$H$8*'Your Real Estate Portfolio '!D37))=0,"",('Your Real Estate Portfolio '!D37+('What If Scenario''s'!$H$8*'Your Real Estate Portfolio '!D37)))</f>
        <v/>
      </c>
      <c r="E37" s="211" t="str">
        <f>IF('Your Real Estate Portfolio '!E37="","",'Your Real Estate Portfolio '!E37)</f>
        <v/>
      </c>
      <c r="F37" s="100" t="str">
        <f t="shared" si="4"/>
        <v/>
      </c>
      <c r="G37" s="183" t="str">
        <f t="shared" si="2"/>
        <v/>
      </c>
      <c r="H37" s="183" t="str">
        <f>IFERROR(G37*'Your Real Estate Portfolio '!B37,"")</f>
        <v/>
      </c>
      <c r="I37" s="99" t="str">
        <f>IFERROR(H37/'Your Real Estate Portfolio '!$H$7,"")</f>
        <v/>
      </c>
      <c r="J37" s="94"/>
      <c r="K37" s="208" t="str">
        <f>IF((IF('Your Real Estate Portfolio '!L37="v",'What If Scenario''s'!$H$13+'Your Real Estate Portfolio '!K37,'Your Real Estate Portfolio '!K37))="","",IF('Your Real Estate Portfolio '!L37="v",'What If Scenario''s'!$H$13+'Your Real Estate Portfolio '!K37,'Your Real Estate Portfolio '!K37))</f>
        <v/>
      </c>
      <c r="L37" s="207" t="str">
        <f>IF('Your Real Estate Portfolio '!L37="","",'Your Real Estate Portfolio '!L37)</f>
        <v/>
      </c>
      <c r="M37" s="207" t="str">
        <f>IF('Your Real Estate Portfolio '!M37="","",'Your Real Estate Portfolio '!M37)</f>
        <v/>
      </c>
      <c r="O37" s="212" t="str">
        <f>IF(('Your Real Estate Portfolio '!O37+('Your Real Estate Portfolio '!O37*'What If Scenario''s'!$H$15))=0,"",'Your Real Estate Portfolio '!O37+('Your Real Estate Portfolio '!O37*'What If Scenario''s'!$H$15))</f>
        <v/>
      </c>
      <c r="P37" s="98" t="str">
        <f t="shared" si="5"/>
        <v/>
      </c>
      <c r="Q37" s="212" t="str">
        <f>IF((('Your Real Estate Portfolio '!Q37)+('Your Real Estate Portfolio '!Q37*'What If Scenario''s'!$H$17))=0,"",('Your Real Estate Portfolio '!Q37)+('Your Real Estate Portfolio '!Q37*'What If Scenario''s'!$H$17))</f>
        <v/>
      </c>
      <c r="R37" s="184" t="str">
        <f t="shared" si="3"/>
        <v/>
      </c>
      <c r="S37" s="184" t="str">
        <f>IFERROR(R37*'Your Real Estate Portfolio '!C37,"")</f>
        <v/>
      </c>
      <c r="T37" s="99" t="str">
        <f>IFERROR(S37/'Your Real Estate Portfolio '!$L$7,"")</f>
        <v/>
      </c>
    </row>
    <row r="38" spans="1:20" ht="15.6" x14ac:dyDescent="0.3">
      <c r="A38" s="209" t="str">
        <f>IF('Your Real Estate Portfolio '!A38="","",'Your Real Estate Portfolio '!A38)</f>
        <v/>
      </c>
      <c r="B38" s="219" t="str">
        <f>IF('Your Real Estate Portfolio '!B38="","",'Your Real Estate Portfolio '!B38)</f>
        <v/>
      </c>
      <c r="C38" s="219" t="str">
        <f>IF('Your Real Estate Portfolio '!C38="","",'Your Real Estate Portfolio '!C38)</f>
        <v/>
      </c>
      <c r="D38" s="211" t="str">
        <f>IF(('Your Real Estate Portfolio '!D38+('What If Scenario''s'!$H$8*'Your Real Estate Portfolio '!D38))=0,"",('Your Real Estate Portfolio '!D38+('What If Scenario''s'!$H$8*'Your Real Estate Portfolio '!D38)))</f>
        <v/>
      </c>
      <c r="E38" s="211" t="str">
        <f>IF('Your Real Estate Portfolio '!E38="","",'Your Real Estate Portfolio '!E38)</f>
        <v/>
      </c>
      <c r="F38" s="100" t="str">
        <f t="shared" si="4"/>
        <v/>
      </c>
      <c r="G38" s="183" t="str">
        <f t="shared" si="2"/>
        <v/>
      </c>
      <c r="H38" s="183" t="str">
        <f>IFERROR(G38*'Your Real Estate Portfolio '!B38,"")</f>
        <v/>
      </c>
      <c r="I38" s="99" t="str">
        <f>IFERROR(H38/'Your Real Estate Portfolio '!$H$7,"")</f>
        <v/>
      </c>
      <c r="J38" s="94"/>
      <c r="K38" s="208" t="str">
        <f>IF((IF('Your Real Estate Portfolio '!L38="v",'What If Scenario''s'!$H$13+'Your Real Estate Portfolio '!K38,'Your Real Estate Portfolio '!K38))="","",IF('Your Real Estate Portfolio '!L38="v",'What If Scenario''s'!$H$13+'Your Real Estate Portfolio '!K38,'Your Real Estate Portfolio '!K38))</f>
        <v/>
      </c>
      <c r="L38" s="207" t="str">
        <f>IF('Your Real Estate Portfolio '!L38="","",'Your Real Estate Portfolio '!L38)</f>
        <v/>
      </c>
      <c r="M38" s="207" t="str">
        <f>IF('Your Real Estate Portfolio '!M38="","",'Your Real Estate Portfolio '!M38)</f>
        <v/>
      </c>
      <c r="O38" s="212" t="str">
        <f>IF(('Your Real Estate Portfolio '!O38+('Your Real Estate Portfolio '!O38*'What If Scenario''s'!$H$15))=0,"",'Your Real Estate Portfolio '!O38+('Your Real Estate Portfolio '!O38*'What If Scenario''s'!$H$15))</f>
        <v/>
      </c>
      <c r="P38" s="98" t="str">
        <f t="shared" si="5"/>
        <v/>
      </c>
      <c r="Q38" s="212" t="str">
        <f>IF((('Your Real Estate Portfolio '!Q38)+('Your Real Estate Portfolio '!Q38*'What If Scenario''s'!$H$17))=0,"",('Your Real Estate Portfolio '!Q38)+('Your Real Estate Portfolio '!Q38*'What If Scenario''s'!$H$17))</f>
        <v/>
      </c>
      <c r="R38" s="184" t="str">
        <f t="shared" si="3"/>
        <v/>
      </c>
      <c r="S38" s="184" t="str">
        <f>IFERROR(R38*'Your Real Estate Portfolio '!C38,"")</f>
        <v/>
      </c>
      <c r="T38" s="99" t="str">
        <f>IFERROR(S38/'Your Real Estate Portfolio '!$L$7,"")</f>
        <v/>
      </c>
    </row>
    <row r="39" spans="1:20" ht="15.6" x14ac:dyDescent="0.3">
      <c r="A39" s="209" t="str">
        <f>IF('Your Real Estate Portfolio '!A39="","",'Your Real Estate Portfolio '!A39)</f>
        <v/>
      </c>
      <c r="B39" s="219" t="str">
        <f>IF('Your Real Estate Portfolio '!B39="","",'Your Real Estate Portfolio '!B39)</f>
        <v/>
      </c>
      <c r="C39" s="219" t="str">
        <f>IF('Your Real Estate Portfolio '!C39="","",'Your Real Estate Portfolio '!C39)</f>
        <v/>
      </c>
      <c r="D39" s="211" t="str">
        <f>IF(('Your Real Estate Portfolio '!D39+('What If Scenario''s'!$H$8*'Your Real Estate Portfolio '!D39))=0,"",('Your Real Estate Portfolio '!D39+('What If Scenario''s'!$H$8*'Your Real Estate Portfolio '!D39)))</f>
        <v/>
      </c>
      <c r="E39" s="211" t="str">
        <f>IF('Your Real Estate Portfolio '!E39="","",'Your Real Estate Portfolio '!E39)</f>
        <v/>
      </c>
      <c r="F39" s="100" t="str">
        <f t="shared" si="4"/>
        <v/>
      </c>
      <c r="G39" s="183" t="str">
        <f t="shared" si="2"/>
        <v/>
      </c>
      <c r="H39" s="183" t="str">
        <f>IFERROR(G39*'Your Real Estate Portfolio '!B39,"")</f>
        <v/>
      </c>
      <c r="I39" s="99" t="str">
        <f>IFERROR(H39/'Your Real Estate Portfolio '!$H$7,"")</f>
        <v/>
      </c>
      <c r="J39" s="94"/>
      <c r="K39" s="208" t="str">
        <f>IF((IF('Your Real Estate Portfolio '!L39="v",'What If Scenario''s'!$H$13+'Your Real Estate Portfolio '!K39,'Your Real Estate Portfolio '!K39))="","",IF('Your Real Estate Portfolio '!L39="v",'What If Scenario''s'!$H$13+'Your Real Estate Portfolio '!K39,'Your Real Estate Portfolio '!K39))</f>
        <v/>
      </c>
      <c r="L39" s="207" t="str">
        <f>IF('Your Real Estate Portfolio '!L39="","",'Your Real Estate Portfolio '!L39)</f>
        <v/>
      </c>
      <c r="M39" s="207" t="str">
        <f>IF('Your Real Estate Portfolio '!M39="","",'Your Real Estate Portfolio '!M39)</f>
        <v/>
      </c>
      <c r="O39" s="212" t="str">
        <f>IF(('Your Real Estate Portfolio '!O39+('Your Real Estate Portfolio '!O39*'What If Scenario''s'!$H$15))=0,"",'Your Real Estate Portfolio '!O39+('Your Real Estate Portfolio '!O39*'What If Scenario''s'!$H$15))</f>
        <v/>
      </c>
      <c r="P39" s="98" t="str">
        <f t="shared" si="5"/>
        <v/>
      </c>
      <c r="Q39" s="212" t="str">
        <f>IF((('Your Real Estate Portfolio '!Q39)+('Your Real Estate Portfolio '!Q39*'What If Scenario''s'!$H$17))=0,"",('Your Real Estate Portfolio '!Q39)+('Your Real Estate Portfolio '!Q39*'What If Scenario''s'!$H$17))</f>
        <v/>
      </c>
      <c r="R39" s="184" t="str">
        <f t="shared" si="3"/>
        <v/>
      </c>
      <c r="S39" s="184" t="str">
        <f>IFERROR(R39*'Your Real Estate Portfolio '!C39,"")</f>
        <v/>
      </c>
      <c r="T39" s="99" t="str">
        <f>IFERROR(S39/'Your Real Estate Portfolio '!$L$7,"")</f>
        <v/>
      </c>
    </row>
    <row r="40" spans="1:20" ht="15.6" x14ac:dyDescent="0.3">
      <c r="A40" s="209" t="str">
        <f>IF('Your Real Estate Portfolio '!A40="","",'Your Real Estate Portfolio '!A40)</f>
        <v/>
      </c>
      <c r="B40" s="219" t="str">
        <f>IF('Your Real Estate Portfolio '!B40="","",'Your Real Estate Portfolio '!B40)</f>
        <v/>
      </c>
      <c r="C40" s="219" t="str">
        <f>IF('Your Real Estate Portfolio '!C40="","",'Your Real Estate Portfolio '!C40)</f>
        <v/>
      </c>
      <c r="D40" s="211" t="str">
        <f>IF(('Your Real Estate Portfolio '!D40+('What If Scenario''s'!$H$8*'Your Real Estate Portfolio '!D40))=0,"",('Your Real Estate Portfolio '!D40+('What If Scenario''s'!$H$8*'Your Real Estate Portfolio '!D40)))</f>
        <v/>
      </c>
      <c r="E40" s="211" t="str">
        <f>IF('Your Real Estate Portfolio '!E40="","",'Your Real Estate Portfolio '!E40)</f>
        <v/>
      </c>
      <c r="F40" s="100" t="str">
        <f t="shared" si="4"/>
        <v/>
      </c>
      <c r="G40" s="183" t="str">
        <f t="shared" si="2"/>
        <v/>
      </c>
      <c r="H40" s="183" t="str">
        <f>IFERROR(G40*'Your Real Estate Portfolio '!B40,"")</f>
        <v/>
      </c>
      <c r="I40" s="99" t="str">
        <f>IFERROR(H40/'Your Real Estate Portfolio '!$H$7,"")</f>
        <v/>
      </c>
      <c r="J40" s="94"/>
      <c r="K40" s="208" t="str">
        <f>IF((IF('Your Real Estate Portfolio '!L40="v",'What If Scenario''s'!$H$13+'Your Real Estate Portfolio '!K40,'Your Real Estate Portfolio '!K40))="","",IF('Your Real Estate Portfolio '!L40="v",'What If Scenario''s'!$H$13+'Your Real Estate Portfolio '!K40,'Your Real Estate Portfolio '!K40))</f>
        <v/>
      </c>
      <c r="L40" s="207" t="str">
        <f>IF('Your Real Estate Portfolio '!L40="","",'Your Real Estate Portfolio '!L40)</f>
        <v/>
      </c>
      <c r="M40" s="207" t="str">
        <f>IF('Your Real Estate Portfolio '!M40="","",'Your Real Estate Portfolio '!M40)</f>
        <v/>
      </c>
      <c r="O40" s="212" t="str">
        <f>IF(('Your Real Estate Portfolio '!O40+('Your Real Estate Portfolio '!O40*'What If Scenario''s'!$H$15))=0,"",'Your Real Estate Portfolio '!O40+('Your Real Estate Portfolio '!O40*'What If Scenario''s'!$H$15))</f>
        <v/>
      </c>
      <c r="P40" s="98" t="str">
        <f t="shared" si="5"/>
        <v/>
      </c>
      <c r="Q40" s="212" t="str">
        <f>IF((('Your Real Estate Portfolio '!Q40)+('Your Real Estate Portfolio '!Q40*'What If Scenario''s'!$H$17))=0,"",('Your Real Estate Portfolio '!Q40)+('Your Real Estate Portfolio '!Q40*'What If Scenario''s'!$H$17))</f>
        <v/>
      </c>
      <c r="R40" s="184" t="str">
        <f t="shared" si="3"/>
        <v/>
      </c>
      <c r="S40" s="184" t="str">
        <f>IFERROR(R40*'Your Real Estate Portfolio '!C40,"")</f>
        <v/>
      </c>
      <c r="T40" s="99" t="str">
        <f>IFERROR(S40/'Your Real Estate Portfolio '!$L$7,"")</f>
        <v/>
      </c>
    </row>
    <row r="41" spans="1:20" ht="15.6" x14ac:dyDescent="0.3">
      <c r="A41" s="209" t="str">
        <f>IF('Your Real Estate Portfolio '!A41="","",'Your Real Estate Portfolio '!A41)</f>
        <v/>
      </c>
      <c r="B41" s="219" t="str">
        <f>IF('Your Real Estate Portfolio '!B41="","",'Your Real Estate Portfolio '!B41)</f>
        <v/>
      </c>
      <c r="C41" s="219" t="str">
        <f>IF('Your Real Estate Portfolio '!C41="","",'Your Real Estate Portfolio '!C41)</f>
        <v/>
      </c>
      <c r="D41" s="211" t="str">
        <f>IF(('Your Real Estate Portfolio '!D41+('What If Scenario''s'!$H$8*'Your Real Estate Portfolio '!D41))=0,"",('Your Real Estate Portfolio '!D41+('What If Scenario''s'!$H$8*'Your Real Estate Portfolio '!D41)))</f>
        <v/>
      </c>
      <c r="E41" s="211" t="str">
        <f>IF('Your Real Estate Portfolio '!E41="","",'Your Real Estate Portfolio '!E41)</f>
        <v/>
      </c>
      <c r="F41" s="100" t="str">
        <f t="shared" si="4"/>
        <v/>
      </c>
      <c r="G41" s="183" t="str">
        <f t="shared" si="2"/>
        <v/>
      </c>
      <c r="H41" s="183" t="str">
        <f>IFERROR(G41*'Your Real Estate Portfolio '!B41,"")</f>
        <v/>
      </c>
      <c r="I41" s="99" t="str">
        <f>IFERROR(H41/'Your Real Estate Portfolio '!$H$7,"")</f>
        <v/>
      </c>
      <c r="J41" s="94"/>
      <c r="K41" s="208" t="str">
        <f>IF((IF('Your Real Estate Portfolio '!L41="v",'What If Scenario''s'!$H$13+'Your Real Estate Portfolio '!K41,'Your Real Estate Portfolio '!K41))="","",IF('Your Real Estate Portfolio '!L41="v",'What If Scenario''s'!$H$13+'Your Real Estate Portfolio '!K41,'Your Real Estate Portfolio '!K41))</f>
        <v/>
      </c>
      <c r="L41" s="207" t="str">
        <f>IF('Your Real Estate Portfolio '!L41="","",'Your Real Estate Portfolio '!L41)</f>
        <v/>
      </c>
      <c r="M41" s="207" t="str">
        <f>IF('Your Real Estate Portfolio '!M41="","",'Your Real Estate Portfolio '!M41)</f>
        <v/>
      </c>
      <c r="O41" s="212" t="str">
        <f>IF(('Your Real Estate Portfolio '!O41+('Your Real Estate Portfolio '!O41*'What If Scenario''s'!$H$15))=0,"",'Your Real Estate Portfolio '!O41+('Your Real Estate Portfolio '!O41*'What If Scenario''s'!$H$15))</f>
        <v/>
      </c>
      <c r="P41" s="98" t="str">
        <f t="shared" si="5"/>
        <v/>
      </c>
      <c r="Q41" s="212" t="str">
        <f>IF((('Your Real Estate Portfolio '!Q41)+('Your Real Estate Portfolio '!Q41*'What If Scenario''s'!$H$17))=0,"",('Your Real Estate Portfolio '!Q41)+('Your Real Estate Portfolio '!Q41*'What If Scenario''s'!$H$17))</f>
        <v/>
      </c>
      <c r="R41" s="184" t="str">
        <f t="shared" si="3"/>
        <v/>
      </c>
      <c r="S41" s="184" t="str">
        <f>IFERROR(R41*'Your Real Estate Portfolio '!C41,"")</f>
        <v/>
      </c>
      <c r="T41" s="99" t="str">
        <f>IFERROR(S41/'Your Real Estate Portfolio '!$L$7,"")</f>
        <v/>
      </c>
    </row>
    <row r="42" spans="1:20" ht="15.6" x14ac:dyDescent="0.3">
      <c r="A42" s="209" t="str">
        <f>IF('Your Real Estate Portfolio '!A42="","",'Your Real Estate Portfolio '!A42)</f>
        <v/>
      </c>
      <c r="B42" s="219" t="str">
        <f>IF('Your Real Estate Portfolio '!B42="","",'Your Real Estate Portfolio '!B42)</f>
        <v/>
      </c>
      <c r="C42" s="219" t="str">
        <f>IF('Your Real Estate Portfolio '!C42="","",'Your Real Estate Portfolio '!C42)</f>
        <v/>
      </c>
      <c r="D42" s="211" t="str">
        <f>IF(('Your Real Estate Portfolio '!D42+('What If Scenario''s'!$H$8*'Your Real Estate Portfolio '!D42))=0,"",('Your Real Estate Portfolio '!D42+('What If Scenario''s'!$H$8*'Your Real Estate Portfolio '!D42)))</f>
        <v/>
      </c>
      <c r="E42" s="211" t="str">
        <f>IF('Your Real Estate Portfolio '!E42="","",'Your Real Estate Portfolio '!E42)</f>
        <v/>
      </c>
      <c r="F42" s="100" t="str">
        <f t="shared" si="4"/>
        <v/>
      </c>
      <c r="G42" s="183" t="str">
        <f t="shared" si="2"/>
        <v/>
      </c>
      <c r="H42" s="183" t="str">
        <f>IFERROR(G42*'Your Real Estate Portfolio '!B42,"")</f>
        <v/>
      </c>
      <c r="I42" s="99" t="str">
        <f>IFERROR(H42/'Your Real Estate Portfolio '!$H$7,"")</f>
        <v/>
      </c>
      <c r="J42" s="94"/>
      <c r="K42" s="208" t="str">
        <f>IF((IF('Your Real Estate Portfolio '!L42="v",'What If Scenario''s'!$H$13+'Your Real Estate Portfolio '!K42,'Your Real Estate Portfolio '!K42))="","",IF('Your Real Estate Portfolio '!L42="v",'What If Scenario''s'!$H$13+'Your Real Estate Portfolio '!K42,'Your Real Estate Portfolio '!K42))</f>
        <v/>
      </c>
      <c r="L42" s="207" t="str">
        <f>IF('Your Real Estate Portfolio '!L42="","",'Your Real Estate Portfolio '!L42)</f>
        <v/>
      </c>
      <c r="M42" s="207" t="str">
        <f>IF('Your Real Estate Portfolio '!M42="","",'Your Real Estate Portfolio '!M42)</f>
        <v/>
      </c>
      <c r="O42" s="212" t="str">
        <f>IF(('Your Real Estate Portfolio '!O42+('Your Real Estate Portfolio '!O42*'What If Scenario''s'!$H$15))=0,"",'Your Real Estate Portfolio '!O42+('Your Real Estate Portfolio '!O42*'What If Scenario''s'!$H$15))</f>
        <v/>
      </c>
      <c r="P42" s="98" t="str">
        <f t="shared" si="5"/>
        <v/>
      </c>
      <c r="Q42" s="212" t="str">
        <f>IF((('Your Real Estate Portfolio '!Q42)+('Your Real Estate Portfolio '!Q42*'What If Scenario''s'!$H$17))=0,"",('Your Real Estate Portfolio '!Q42)+('Your Real Estate Portfolio '!Q42*'What If Scenario''s'!$H$17))</f>
        <v/>
      </c>
      <c r="R42" s="184" t="str">
        <f t="shared" si="3"/>
        <v/>
      </c>
      <c r="S42" s="184" t="str">
        <f>IFERROR(R42*'Your Real Estate Portfolio '!C42,"")</f>
        <v/>
      </c>
      <c r="T42" s="99" t="str">
        <f>IFERROR(S42/'Your Real Estate Portfolio '!$L$7,"")</f>
        <v/>
      </c>
    </row>
    <row r="43" spans="1:20" ht="15.6" x14ac:dyDescent="0.3">
      <c r="A43" s="209" t="str">
        <f>IF('Your Real Estate Portfolio '!A43="","",'Your Real Estate Portfolio '!A43)</f>
        <v/>
      </c>
      <c r="B43" s="219" t="str">
        <f>IF('Your Real Estate Portfolio '!B43="","",'Your Real Estate Portfolio '!B43)</f>
        <v/>
      </c>
      <c r="C43" s="219" t="str">
        <f>IF('Your Real Estate Portfolio '!C43="","",'Your Real Estate Portfolio '!C43)</f>
        <v/>
      </c>
      <c r="D43" s="211" t="str">
        <f>IF(('Your Real Estate Portfolio '!D43+('What If Scenario''s'!$H$8*'Your Real Estate Portfolio '!D43))=0,"",('Your Real Estate Portfolio '!D43+('What If Scenario''s'!$H$8*'Your Real Estate Portfolio '!D43)))</f>
        <v/>
      </c>
      <c r="E43" s="211" t="str">
        <f>IF('Your Real Estate Portfolio '!E43="","",'Your Real Estate Portfolio '!E43)</f>
        <v/>
      </c>
      <c r="F43" s="100" t="str">
        <f t="shared" si="4"/>
        <v/>
      </c>
      <c r="G43" s="183" t="str">
        <f t="shared" si="2"/>
        <v/>
      </c>
      <c r="H43" s="183" t="str">
        <f>IFERROR(G43*'Your Real Estate Portfolio '!B43,"")</f>
        <v/>
      </c>
      <c r="I43" s="99" t="str">
        <f>IFERROR(H43/'Your Real Estate Portfolio '!$H$7,"")</f>
        <v/>
      </c>
      <c r="J43" s="94"/>
      <c r="K43" s="208" t="str">
        <f>IF((IF('Your Real Estate Portfolio '!L43="v",'What If Scenario''s'!$H$13+'Your Real Estate Portfolio '!K43,'Your Real Estate Portfolio '!K43))="","",IF('Your Real Estate Portfolio '!L43="v",'What If Scenario''s'!$H$13+'Your Real Estate Portfolio '!K43,'Your Real Estate Portfolio '!K43))</f>
        <v/>
      </c>
      <c r="L43" s="207" t="str">
        <f>IF('Your Real Estate Portfolio '!L43="","",'Your Real Estate Portfolio '!L43)</f>
        <v/>
      </c>
      <c r="M43" s="207" t="str">
        <f>IF('Your Real Estate Portfolio '!M43="","",'Your Real Estate Portfolio '!M43)</f>
        <v/>
      </c>
      <c r="O43" s="212" t="str">
        <f>IF(('Your Real Estate Portfolio '!O43+('Your Real Estate Portfolio '!O43*'What If Scenario''s'!$H$15))=0,"",'Your Real Estate Portfolio '!O43+('Your Real Estate Portfolio '!O43*'What If Scenario''s'!$H$15))</f>
        <v/>
      </c>
      <c r="P43" s="98" t="str">
        <f t="shared" si="5"/>
        <v/>
      </c>
      <c r="Q43" s="212" t="str">
        <f>IF((('Your Real Estate Portfolio '!Q43)+('Your Real Estate Portfolio '!Q43*'What If Scenario''s'!$H$17))=0,"",('Your Real Estate Portfolio '!Q43)+('Your Real Estate Portfolio '!Q43*'What If Scenario''s'!$H$17))</f>
        <v/>
      </c>
      <c r="R43" s="184" t="str">
        <f t="shared" si="3"/>
        <v/>
      </c>
      <c r="S43" s="184" t="str">
        <f>IFERROR(R43*'Your Real Estate Portfolio '!C43,"")</f>
        <v/>
      </c>
      <c r="T43" s="99" t="str">
        <f>IFERROR(S43/'Your Real Estate Portfolio '!$L$7,"")</f>
        <v/>
      </c>
    </row>
    <row r="44" spans="1:20" ht="15.6" x14ac:dyDescent="0.3">
      <c r="A44" s="209" t="str">
        <f>IF('Your Real Estate Portfolio '!A44="","",'Your Real Estate Portfolio '!A44)</f>
        <v/>
      </c>
      <c r="B44" s="219" t="str">
        <f>IF('Your Real Estate Portfolio '!B44="","",'Your Real Estate Portfolio '!B44)</f>
        <v/>
      </c>
      <c r="C44" s="219" t="str">
        <f>IF('Your Real Estate Portfolio '!C44="","",'Your Real Estate Portfolio '!C44)</f>
        <v/>
      </c>
      <c r="D44" s="211" t="str">
        <f>IF(('Your Real Estate Portfolio '!D44+('What If Scenario''s'!$H$8*'Your Real Estate Portfolio '!D44))=0,"",('Your Real Estate Portfolio '!D44+('What If Scenario''s'!$H$8*'Your Real Estate Portfolio '!D44)))</f>
        <v/>
      </c>
      <c r="E44" s="211" t="str">
        <f>IF('Your Real Estate Portfolio '!E44="","",'Your Real Estate Portfolio '!E44)</f>
        <v/>
      </c>
      <c r="F44" s="100" t="str">
        <f t="shared" si="4"/>
        <v/>
      </c>
      <c r="G44" s="183" t="str">
        <f t="shared" si="2"/>
        <v/>
      </c>
      <c r="H44" s="183" t="str">
        <f>IFERROR(G44*'Your Real Estate Portfolio '!B44,"")</f>
        <v/>
      </c>
      <c r="I44" s="99" t="str">
        <f>IFERROR(H44/'Your Real Estate Portfolio '!$H$7,"")</f>
        <v/>
      </c>
      <c r="J44" s="94"/>
      <c r="K44" s="208" t="str">
        <f>IF((IF('Your Real Estate Portfolio '!L44="v",'What If Scenario''s'!$H$13+'Your Real Estate Portfolio '!K44,'Your Real Estate Portfolio '!K44))="","",IF('Your Real Estate Portfolio '!L44="v",'What If Scenario''s'!$H$13+'Your Real Estate Portfolio '!K44,'Your Real Estate Portfolio '!K44))</f>
        <v/>
      </c>
      <c r="L44" s="207" t="str">
        <f>IF('Your Real Estate Portfolio '!L44="","",'Your Real Estate Portfolio '!L44)</f>
        <v/>
      </c>
      <c r="M44" s="207" t="str">
        <f>IF('Your Real Estate Portfolio '!M44="","",'Your Real Estate Portfolio '!M44)</f>
        <v/>
      </c>
      <c r="O44" s="212" t="str">
        <f>IF(('Your Real Estate Portfolio '!O44+('Your Real Estate Portfolio '!O44*'What If Scenario''s'!$H$15))=0,"",'Your Real Estate Portfolio '!O44+('Your Real Estate Portfolio '!O44*'What If Scenario''s'!$H$15))</f>
        <v/>
      </c>
      <c r="P44" s="98" t="str">
        <f t="shared" si="5"/>
        <v/>
      </c>
      <c r="Q44" s="212" t="str">
        <f>IF((('Your Real Estate Portfolio '!Q44)+('Your Real Estate Portfolio '!Q44*'What If Scenario''s'!$H$17))=0,"",('Your Real Estate Portfolio '!Q44)+('Your Real Estate Portfolio '!Q44*'What If Scenario''s'!$H$17))</f>
        <v/>
      </c>
      <c r="R44" s="184" t="str">
        <f t="shared" si="3"/>
        <v/>
      </c>
      <c r="S44" s="184" t="str">
        <f>IFERROR(R44*'Your Real Estate Portfolio '!C44,"")</f>
        <v/>
      </c>
      <c r="T44" s="99" t="str">
        <f>IFERROR(S44/'Your Real Estate Portfolio '!$L$7,"")</f>
        <v/>
      </c>
    </row>
    <row r="45" spans="1:20" ht="15.6" x14ac:dyDescent="0.3">
      <c r="A45" s="209" t="str">
        <f>IF('Your Real Estate Portfolio '!A45="","",'Your Real Estate Portfolio '!A45)</f>
        <v/>
      </c>
      <c r="B45" s="219" t="str">
        <f>IF('Your Real Estate Portfolio '!B45="","",'Your Real Estate Portfolio '!B45)</f>
        <v/>
      </c>
      <c r="C45" s="219" t="str">
        <f>IF('Your Real Estate Portfolio '!C45="","",'Your Real Estate Portfolio '!C45)</f>
        <v/>
      </c>
      <c r="D45" s="211" t="str">
        <f>IF(('Your Real Estate Portfolio '!D45+('What If Scenario''s'!$H$8*'Your Real Estate Portfolio '!D45))=0,"",('Your Real Estate Portfolio '!D45+('What If Scenario''s'!$H$8*'Your Real Estate Portfolio '!D45)))</f>
        <v/>
      </c>
      <c r="E45" s="211" t="str">
        <f>IF('Your Real Estate Portfolio '!E45="","",'Your Real Estate Portfolio '!E45)</f>
        <v/>
      </c>
      <c r="F45" s="100" t="str">
        <f t="shared" si="4"/>
        <v/>
      </c>
      <c r="G45" s="183" t="str">
        <f t="shared" si="2"/>
        <v/>
      </c>
      <c r="H45" s="183" t="str">
        <f>IFERROR(G45*'Your Real Estate Portfolio '!B45,"")</f>
        <v/>
      </c>
      <c r="I45" s="99" t="str">
        <f>IFERROR(H45/'Your Real Estate Portfolio '!$H$7,"")</f>
        <v/>
      </c>
      <c r="J45" s="94"/>
      <c r="K45" s="208" t="str">
        <f>IF((IF('Your Real Estate Portfolio '!L45="v",'What If Scenario''s'!$H$13+'Your Real Estate Portfolio '!K45,'Your Real Estate Portfolio '!K45))="","",IF('Your Real Estate Portfolio '!L45="v",'What If Scenario''s'!$H$13+'Your Real Estate Portfolio '!K45,'Your Real Estate Portfolio '!K45))</f>
        <v/>
      </c>
      <c r="L45" s="207" t="str">
        <f>IF('Your Real Estate Portfolio '!L45="","",'Your Real Estate Portfolio '!L45)</f>
        <v/>
      </c>
      <c r="M45" s="207" t="str">
        <f>IF('Your Real Estate Portfolio '!M45="","",'Your Real Estate Portfolio '!M45)</f>
        <v/>
      </c>
      <c r="O45" s="212" t="str">
        <f>IF(('Your Real Estate Portfolio '!O45+('Your Real Estate Portfolio '!O45*'What If Scenario''s'!$H$15))=0,"",'Your Real Estate Portfolio '!O45+('Your Real Estate Portfolio '!O45*'What If Scenario''s'!$H$15))</f>
        <v/>
      </c>
      <c r="P45" s="98" t="str">
        <f t="shared" si="5"/>
        <v/>
      </c>
      <c r="Q45" s="212" t="str">
        <f>IF((('Your Real Estate Portfolio '!Q45)+('Your Real Estate Portfolio '!Q45*'What If Scenario''s'!$H$17))=0,"",('Your Real Estate Portfolio '!Q45)+('Your Real Estate Portfolio '!Q45*'What If Scenario''s'!$H$17))</f>
        <v/>
      </c>
      <c r="R45" s="184" t="str">
        <f t="shared" si="3"/>
        <v/>
      </c>
      <c r="S45" s="184" t="str">
        <f>IFERROR(R45*'Your Real Estate Portfolio '!C45,"")</f>
        <v/>
      </c>
      <c r="T45" s="99" t="str">
        <f>IFERROR(S45/'Your Real Estate Portfolio '!$L$7,"")</f>
        <v/>
      </c>
    </row>
    <row r="46" spans="1:20" ht="15.6" x14ac:dyDescent="0.3">
      <c r="A46" s="209" t="str">
        <f>IF('Your Real Estate Portfolio '!A46="","",'Your Real Estate Portfolio '!A46)</f>
        <v/>
      </c>
      <c r="B46" s="219" t="str">
        <f>IF('Your Real Estate Portfolio '!B46="","",'Your Real Estate Portfolio '!B46)</f>
        <v/>
      </c>
      <c r="C46" s="219" t="str">
        <f>IF('Your Real Estate Portfolio '!C46="","",'Your Real Estate Portfolio '!C46)</f>
        <v/>
      </c>
      <c r="D46" s="211" t="str">
        <f>IF(('Your Real Estate Portfolio '!D46+('What If Scenario''s'!$H$8*'Your Real Estate Portfolio '!D46))=0,"",('Your Real Estate Portfolio '!D46+('What If Scenario''s'!$H$8*'Your Real Estate Portfolio '!D46)))</f>
        <v/>
      </c>
      <c r="E46" s="211" t="str">
        <f>IF('Your Real Estate Portfolio '!E46="","",'Your Real Estate Portfolio '!E46)</f>
        <v/>
      </c>
      <c r="F46" s="100" t="str">
        <f t="shared" si="4"/>
        <v/>
      </c>
      <c r="G46" s="183" t="str">
        <f t="shared" si="2"/>
        <v/>
      </c>
      <c r="H46" s="183" t="str">
        <f>IFERROR(G46*'Your Real Estate Portfolio '!B46,"")</f>
        <v/>
      </c>
      <c r="I46" s="99" t="str">
        <f>IFERROR(H46/'Your Real Estate Portfolio '!$H$7,"")</f>
        <v/>
      </c>
      <c r="J46" s="94"/>
      <c r="K46" s="208" t="str">
        <f>IF((IF('Your Real Estate Portfolio '!L46="v",'What If Scenario''s'!$H$13+'Your Real Estate Portfolio '!K46,'Your Real Estate Portfolio '!K46))="","",IF('Your Real Estate Portfolio '!L46="v",'What If Scenario''s'!$H$13+'Your Real Estate Portfolio '!K46,'Your Real Estate Portfolio '!K46))</f>
        <v/>
      </c>
      <c r="L46" s="207" t="str">
        <f>IF('Your Real Estate Portfolio '!L46="","",'Your Real Estate Portfolio '!L46)</f>
        <v/>
      </c>
      <c r="M46" s="207" t="str">
        <f>IF('Your Real Estate Portfolio '!M46="","",'Your Real Estate Portfolio '!M46)</f>
        <v/>
      </c>
      <c r="O46" s="212" t="str">
        <f>IF(('Your Real Estate Portfolio '!O46+('Your Real Estate Portfolio '!O46*'What If Scenario''s'!$H$15))=0,"",'Your Real Estate Portfolio '!O46+('Your Real Estate Portfolio '!O46*'What If Scenario''s'!$H$15))</f>
        <v/>
      </c>
      <c r="P46" s="98" t="str">
        <f t="shared" si="5"/>
        <v/>
      </c>
      <c r="Q46" s="212" t="str">
        <f>IF((('Your Real Estate Portfolio '!Q46)+('Your Real Estate Portfolio '!Q46*'What If Scenario''s'!$H$17))=0,"",('Your Real Estate Portfolio '!Q46)+('Your Real Estate Portfolio '!Q46*'What If Scenario''s'!$H$17))</f>
        <v/>
      </c>
      <c r="R46" s="184" t="str">
        <f t="shared" si="3"/>
        <v/>
      </c>
      <c r="S46" s="184" t="str">
        <f>IFERROR(R46*'Your Real Estate Portfolio '!C46,"")</f>
        <v/>
      </c>
      <c r="T46" s="99" t="str">
        <f>IFERROR(S46/'Your Real Estate Portfolio '!$L$7,"")</f>
        <v/>
      </c>
    </row>
    <row r="47" spans="1:20" ht="15.6" x14ac:dyDescent="0.3">
      <c r="A47" s="209" t="str">
        <f>IF('Your Real Estate Portfolio '!A47="","",'Your Real Estate Portfolio '!A47)</f>
        <v/>
      </c>
      <c r="B47" s="219" t="str">
        <f>IF('Your Real Estate Portfolio '!B47="","",'Your Real Estate Portfolio '!B47)</f>
        <v/>
      </c>
      <c r="C47" s="219" t="str">
        <f>IF('Your Real Estate Portfolio '!C47="","",'Your Real Estate Portfolio '!C47)</f>
        <v/>
      </c>
      <c r="D47" s="211" t="str">
        <f>IF(('Your Real Estate Portfolio '!D47+('What If Scenario''s'!$H$8*'Your Real Estate Portfolio '!D47))=0,"",('Your Real Estate Portfolio '!D47+('What If Scenario''s'!$H$8*'Your Real Estate Portfolio '!D47)))</f>
        <v/>
      </c>
      <c r="E47" s="211" t="str">
        <f>IF('Your Real Estate Portfolio '!E47="","",'Your Real Estate Portfolio '!E47)</f>
        <v/>
      </c>
      <c r="F47" s="100" t="str">
        <f t="shared" si="4"/>
        <v/>
      </c>
      <c r="G47" s="183" t="str">
        <f t="shared" si="2"/>
        <v/>
      </c>
      <c r="H47" s="183" t="str">
        <f>IFERROR(G47*'Your Real Estate Portfolio '!B47,"")</f>
        <v/>
      </c>
      <c r="I47" s="99" t="str">
        <f>IFERROR(H47/'Your Real Estate Portfolio '!$H$7,"")</f>
        <v/>
      </c>
      <c r="J47" s="94"/>
      <c r="K47" s="208" t="str">
        <f>IF((IF('Your Real Estate Portfolio '!L47="v",'What If Scenario''s'!$H$13+'Your Real Estate Portfolio '!K47,'Your Real Estate Portfolio '!K47))="","",IF('Your Real Estate Portfolio '!L47="v",'What If Scenario''s'!$H$13+'Your Real Estate Portfolio '!K47,'Your Real Estate Portfolio '!K47))</f>
        <v/>
      </c>
      <c r="L47" s="207" t="str">
        <f>IF('Your Real Estate Portfolio '!L47="","",'Your Real Estate Portfolio '!L47)</f>
        <v/>
      </c>
      <c r="M47" s="207" t="str">
        <f>IF('Your Real Estate Portfolio '!M47="","",'Your Real Estate Portfolio '!M47)</f>
        <v/>
      </c>
      <c r="O47" s="212" t="str">
        <f>IF(('Your Real Estate Portfolio '!O47+('Your Real Estate Portfolio '!O47*'What If Scenario''s'!$H$15))=0,"",'Your Real Estate Portfolio '!O47+('Your Real Estate Portfolio '!O47*'What If Scenario''s'!$H$15))</f>
        <v/>
      </c>
      <c r="P47" s="98" t="str">
        <f t="shared" si="5"/>
        <v/>
      </c>
      <c r="Q47" s="212" t="str">
        <f>IF((('Your Real Estate Portfolio '!Q47)+('Your Real Estate Portfolio '!Q47*'What If Scenario''s'!$H$17))=0,"",('Your Real Estate Portfolio '!Q47)+('Your Real Estate Portfolio '!Q47*'What If Scenario''s'!$H$17))</f>
        <v/>
      </c>
      <c r="R47" s="184" t="str">
        <f t="shared" si="3"/>
        <v/>
      </c>
      <c r="S47" s="184" t="str">
        <f>IFERROR(R47*'Your Real Estate Portfolio '!C47,"")</f>
        <v/>
      </c>
      <c r="T47" s="99" t="str">
        <f>IFERROR(S47/'Your Real Estate Portfolio '!$L$7,"")</f>
        <v/>
      </c>
    </row>
    <row r="48" spans="1:20" ht="15.6" x14ac:dyDescent="0.3">
      <c r="A48" s="209" t="str">
        <f>IF('Your Real Estate Portfolio '!A48="","",'Your Real Estate Portfolio '!A48)</f>
        <v/>
      </c>
      <c r="B48" s="219" t="str">
        <f>IF('Your Real Estate Portfolio '!B48="","",'Your Real Estate Portfolio '!B48)</f>
        <v/>
      </c>
      <c r="C48" s="219" t="str">
        <f>IF('Your Real Estate Portfolio '!C48="","",'Your Real Estate Portfolio '!C48)</f>
        <v/>
      </c>
      <c r="D48" s="211" t="str">
        <f>IF(('Your Real Estate Portfolio '!D48+('What If Scenario''s'!$H$8*'Your Real Estate Portfolio '!D48))=0,"",('Your Real Estate Portfolio '!D48+('What If Scenario''s'!$H$8*'Your Real Estate Portfolio '!D48)))</f>
        <v/>
      </c>
      <c r="E48" s="211" t="str">
        <f>IF('Your Real Estate Portfolio '!E48="","",'Your Real Estate Portfolio '!E48)</f>
        <v/>
      </c>
      <c r="F48" s="100" t="str">
        <f t="shared" si="4"/>
        <v/>
      </c>
      <c r="G48" s="183" t="str">
        <f t="shared" si="2"/>
        <v/>
      </c>
      <c r="H48" s="183" t="str">
        <f>IFERROR(G48*'Your Real Estate Portfolio '!B48,"")</f>
        <v/>
      </c>
      <c r="I48" s="99" t="str">
        <f>IFERROR(H48/'Your Real Estate Portfolio '!$H$7,"")</f>
        <v/>
      </c>
      <c r="J48" s="94"/>
      <c r="K48" s="208" t="str">
        <f>IF((IF('Your Real Estate Portfolio '!L48="v",'What If Scenario''s'!$H$13+'Your Real Estate Portfolio '!K48,'Your Real Estate Portfolio '!K48))="","",IF('Your Real Estate Portfolio '!L48="v",'What If Scenario''s'!$H$13+'Your Real Estate Portfolio '!K48,'Your Real Estate Portfolio '!K48))</f>
        <v/>
      </c>
      <c r="L48" s="207" t="str">
        <f>IF('Your Real Estate Portfolio '!L48="","",'Your Real Estate Portfolio '!L48)</f>
        <v/>
      </c>
      <c r="M48" s="207" t="str">
        <f>IF('Your Real Estate Portfolio '!M48="","",'Your Real Estate Portfolio '!M48)</f>
        <v/>
      </c>
      <c r="O48" s="212" t="str">
        <f>IF(('Your Real Estate Portfolio '!O48+('Your Real Estate Portfolio '!O48*'What If Scenario''s'!$H$15))=0,"",'Your Real Estate Portfolio '!O48+('Your Real Estate Portfolio '!O48*'What If Scenario''s'!$H$15))</f>
        <v/>
      </c>
      <c r="P48" s="98" t="str">
        <f t="shared" si="5"/>
        <v/>
      </c>
      <c r="Q48" s="212" t="str">
        <f>IF((('Your Real Estate Portfolio '!Q48)+('Your Real Estate Portfolio '!Q48*'What If Scenario''s'!$H$17))=0,"",('Your Real Estate Portfolio '!Q48)+('Your Real Estate Portfolio '!Q48*'What If Scenario''s'!$H$17))</f>
        <v/>
      </c>
      <c r="R48" s="184" t="str">
        <f t="shared" si="3"/>
        <v/>
      </c>
      <c r="S48" s="184" t="str">
        <f>IFERROR(R48*'Your Real Estate Portfolio '!C48,"")</f>
        <v/>
      </c>
      <c r="T48" s="99" t="str">
        <f>IFERROR(S48/'Your Real Estate Portfolio '!$L$7,"")</f>
        <v/>
      </c>
    </row>
    <row r="49" spans="1:20" ht="15.6" x14ac:dyDescent="0.3">
      <c r="A49" s="209" t="str">
        <f>IF('Your Real Estate Portfolio '!A49="","",'Your Real Estate Portfolio '!A49)</f>
        <v/>
      </c>
      <c r="B49" s="219" t="str">
        <f>IF('Your Real Estate Portfolio '!B49="","",'Your Real Estate Portfolio '!B49)</f>
        <v/>
      </c>
      <c r="C49" s="219" t="str">
        <f>IF('Your Real Estate Portfolio '!C49="","",'Your Real Estate Portfolio '!C49)</f>
        <v/>
      </c>
      <c r="D49" s="211" t="str">
        <f>IF(('Your Real Estate Portfolio '!D49+('What If Scenario''s'!$H$8*'Your Real Estate Portfolio '!D49))=0,"",('Your Real Estate Portfolio '!D49+('What If Scenario''s'!$H$8*'Your Real Estate Portfolio '!D49)))</f>
        <v/>
      </c>
      <c r="E49" s="211" t="str">
        <f>IF('Your Real Estate Portfolio '!E49="","",'Your Real Estate Portfolio '!E49)</f>
        <v/>
      </c>
      <c r="F49" s="100" t="str">
        <f t="shared" si="4"/>
        <v/>
      </c>
      <c r="G49" s="183" t="str">
        <f t="shared" si="2"/>
        <v/>
      </c>
      <c r="H49" s="183" t="str">
        <f>IFERROR(G49*'Your Real Estate Portfolio '!B49,"")</f>
        <v/>
      </c>
      <c r="I49" s="99" t="str">
        <f>IFERROR(H49/'Your Real Estate Portfolio '!$H$7,"")</f>
        <v/>
      </c>
      <c r="J49" s="94"/>
      <c r="K49" s="208" t="str">
        <f>IF((IF('Your Real Estate Portfolio '!L49="v",'What If Scenario''s'!$H$13+'Your Real Estate Portfolio '!K49,'Your Real Estate Portfolio '!K49))="","",IF('Your Real Estate Portfolio '!L49="v",'What If Scenario''s'!$H$13+'Your Real Estate Portfolio '!K49,'Your Real Estate Portfolio '!K49))</f>
        <v/>
      </c>
      <c r="L49" s="207" t="str">
        <f>IF('Your Real Estate Portfolio '!L49="","",'Your Real Estate Portfolio '!L49)</f>
        <v/>
      </c>
      <c r="M49" s="207" t="str">
        <f>IF('Your Real Estate Portfolio '!M49="","",'Your Real Estate Portfolio '!M49)</f>
        <v/>
      </c>
      <c r="O49" s="212" t="str">
        <f>IF(('Your Real Estate Portfolio '!O49+('Your Real Estate Portfolio '!O49*'What If Scenario''s'!$H$15))=0,"",'Your Real Estate Portfolio '!O49+('Your Real Estate Portfolio '!O49*'What If Scenario''s'!$H$15))</f>
        <v/>
      </c>
      <c r="P49" s="98" t="str">
        <f t="shared" si="5"/>
        <v/>
      </c>
      <c r="Q49" s="212" t="str">
        <f>IF((('Your Real Estate Portfolio '!Q49)+('Your Real Estate Portfolio '!Q49*'What If Scenario''s'!$H$17))=0,"",('Your Real Estate Portfolio '!Q49)+('Your Real Estate Portfolio '!Q49*'What If Scenario''s'!$H$17))</f>
        <v/>
      </c>
      <c r="R49" s="184" t="str">
        <f t="shared" si="3"/>
        <v/>
      </c>
      <c r="S49" s="184" t="str">
        <f>IFERROR(R49*'Your Real Estate Portfolio '!C49,"")</f>
        <v/>
      </c>
      <c r="T49" s="99" t="str">
        <f>IFERROR(S49/'Your Real Estate Portfolio '!$L$7,"")</f>
        <v/>
      </c>
    </row>
    <row r="50" spans="1:20" ht="15.6" x14ac:dyDescent="0.3">
      <c r="A50" s="209" t="str">
        <f>IF('Your Real Estate Portfolio '!A50="","",'Your Real Estate Portfolio '!A50)</f>
        <v/>
      </c>
      <c r="B50" s="219" t="str">
        <f>IF('Your Real Estate Portfolio '!B50="","",'Your Real Estate Portfolio '!B50)</f>
        <v/>
      </c>
      <c r="C50" s="219" t="str">
        <f>IF('Your Real Estate Portfolio '!C50="","",'Your Real Estate Portfolio '!C50)</f>
        <v/>
      </c>
      <c r="D50" s="211" t="str">
        <f>IF(('Your Real Estate Portfolio '!D50+('What If Scenario''s'!$H$8*'Your Real Estate Portfolio '!D50))=0,"",('Your Real Estate Portfolio '!D50+('What If Scenario''s'!$H$8*'Your Real Estate Portfolio '!D50)))</f>
        <v/>
      </c>
      <c r="E50" s="211" t="str">
        <f>IF('Your Real Estate Portfolio '!E50="","",'Your Real Estate Portfolio '!E50)</f>
        <v/>
      </c>
      <c r="F50" s="100" t="str">
        <f t="shared" si="4"/>
        <v/>
      </c>
      <c r="G50" s="183" t="str">
        <f t="shared" si="2"/>
        <v/>
      </c>
      <c r="H50" s="183" t="str">
        <f>IFERROR(G50*'Your Real Estate Portfolio '!B50,"")</f>
        <v/>
      </c>
      <c r="I50" s="99" t="str">
        <f>IFERROR(H50/'Your Real Estate Portfolio '!$H$7,"")</f>
        <v/>
      </c>
      <c r="J50" s="94"/>
      <c r="K50" s="208" t="str">
        <f>IF((IF('Your Real Estate Portfolio '!L50="v",'What If Scenario''s'!$H$13+'Your Real Estate Portfolio '!K50,'Your Real Estate Portfolio '!K50))="","",IF('Your Real Estate Portfolio '!L50="v",'What If Scenario''s'!$H$13+'Your Real Estate Portfolio '!K50,'Your Real Estate Portfolio '!K50))</f>
        <v/>
      </c>
      <c r="L50" s="207" t="str">
        <f>IF('Your Real Estate Portfolio '!L50="","",'Your Real Estate Portfolio '!L50)</f>
        <v/>
      </c>
      <c r="M50" s="207" t="str">
        <f>IF('Your Real Estate Portfolio '!M50="","",'Your Real Estate Portfolio '!M50)</f>
        <v/>
      </c>
      <c r="O50" s="212" t="str">
        <f>IF(('Your Real Estate Portfolio '!O50+('Your Real Estate Portfolio '!O50*'What If Scenario''s'!$H$15))=0,"",'Your Real Estate Portfolio '!O50+('Your Real Estate Portfolio '!O50*'What If Scenario''s'!$H$15))</f>
        <v/>
      </c>
      <c r="P50" s="98" t="str">
        <f t="shared" si="5"/>
        <v/>
      </c>
      <c r="Q50" s="212" t="str">
        <f>IF((('Your Real Estate Portfolio '!Q50)+('Your Real Estate Portfolio '!Q50*'What If Scenario''s'!$H$17))=0,"",('Your Real Estate Portfolio '!Q50)+('Your Real Estate Portfolio '!Q50*'What If Scenario''s'!$H$17))</f>
        <v/>
      </c>
      <c r="R50" s="184" t="str">
        <f t="shared" si="3"/>
        <v/>
      </c>
      <c r="S50" s="184" t="str">
        <f>IFERROR(R50*'Your Real Estate Portfolio '!C50,"")</f>
        <v/>
      </c>
      <c r="T50" s="99" t="str">
        <f>IFERROR(S50/'Your Real Estate Portfolio '!$L$7,"")</f>
        <v/>
      </c>
    </row>
    <row r="51" spans="1:20" ht="15.6" x14ac:dyDescent="0.3">
      <c r="A51" s="209" t="str">
        <f>IF('Your Real Estate Portfolio '!A51="","",'Your Real Estate Portfolio '!A51)</f>
        <v/>
      </c>
      <c r="B51" s="219" t="str">
        <f>IF('Your Real Estate Portfolio '!B51="","",'Your Real Estate Portfolio '!B51)</f>
        <v/>
      </c>
      <c r="C51" s="219" t="str">
        <f>IF('Your Real Estate Portfolio '!C51="","",'Your Real Estate Portfolio '!C51)</f>
        <v/>
      </c>
      <c r="D51" s="211" t="str">
        <f>IF(('Your Real Estate Portfolio '!D51+('What If Scenario''s'!$H$8*'Your Real Estate Portfolio '!D51))=0,"",('Your Real Estate Portfolio '!D51+('What If Scenario''s'!$H$8*'Your Real Estate Portfolio '!D51)))</f>
        <v/>
      </c>
      <c r="E51" s="211" t="str">
        <f>IF('Your Real Estate Portfolio '!E51="","",'Your Real Estate Portfolio '!E51)</f>
        <v/>
      </c>
      <c r="F51" s="100" t="str">
        <f t="shared" si="4"/>
        <v/>
      </c>
      <c r="G51" s="183" t="str">
        <f t="shared" si="2"/>
        <v/>
      </c>
      <c r="H51" s="183" t="str">
        <f>IFERROR(G51*'Your Real Estate Portfolio '!B51,"")</f>
        <v/>
      </c>
      <c r="I51" s="99" t="str">
        <f>IFERROR(H51/'Your Real Estate Portfolio '!$H$7,"")</f>
        <v/>
      </c>
      <c r="J51" s="94"/>
      <c r="K51" s="208" t="str">
        <f>IF((IF('Your Real Estate Portfolio '!L51="v",'What If Scenario''s'!$H$13+'Your Real Estate Portfolio '!K51,'Your Real Estate Portfolio '!K51))="","",IF('Your Real Estate Portfolio '!L51="v",'What If Scenario''s'!$H$13+'Your Real Estate Portfolio '!K51,'Your Real Estate Portfolio '!K51))</f>
        <v/>
      </c>
      <c r="L51" s="207" t="str">
        <f>IF('Your Real Estate Portfolio '!L51="","",'Your Real Estate Portfolio '!L51)</f>
        <v/>
      </c>
      <c r="M51" s="207" t="str">
        <f>IF('Your Real Estate Portfolio '!M51="","",'Your Real Estate Portfolio '!M51)</f>
        <v/>
      </c>
      <c r="O51" s="212" t="str">
        <f>IF(('Your Real Estate Portfolio '!O51+('Your Real Estate Portfolio '!O51*'What If Scenario''s'!$H$15))=0,"",'Your Real Estate Portfolio '!O51+('Your Real Estate Portfolio '!O51*'What If Scenario''s'!$H$15))</f>
        <v/>
      </c>
      <c r="P51" s="98" t="str">
        <f t="shared" si="5"/>
        <v/>
      </c>
      <c r="Q51" s="212" t="str">
        <f>IF((('Your Real Estate Portfolio '!Q51)+('Your Real Estate Portfolio '!Q51*'What If Scenario''s'!$H$17))=0,"",('Your Real Estate Portfolio '!Q51)+('Your Real Estate Portfolio '!Q51*'What If Scenario''s'!$H$17))</f>
        <v/>
      </c>
      <c r="R51" s="184" t="str">
        <f t="shared" si="3"/>
        <v/>
      </c>
      <c r="S51" s="184" t="str">
        <f>IFERROR(R51*'Your Real Estate Portfolio '!C51,"")</f>
        <v/>
      </c>
      <c r="T51" s="99" t="str">
        <f>IFERROR(S51/'Your Real Estate Portfolio '!$L$7,"")</f>
        <v/>
      </c>
    </row>
    <row r="52" spans="1:20" ht="15.6" x14ac:dyDescent="0.3">
      <c r="A52" s="209" t="str">
        <f>IF('Your Real Estate Portfolio '!A52="","",'Your Real Estate Portfolio '!A52)</f>
        <v/>
      </c>
      <c r="B52" s="219" t="str">
        <f>IF('Your Real Estate Portfolio '!B52="","",'Your Real Estate Portfolio '!B52)</f>
        <v/>
      </c>
      <c r="C52" s="219" t="str">
        <f>IF('Your Real Estate Portfolio '!C52="","",'Your Real Estate Portfolio '!C52)</f>
        <v/>
      </c>
      <c r="D52" s="211" t="str">
        <f>IF(('Your Real Estate Portfolio '!D52+('What If Scenario''s'!$H$8*'Your Real Estate Portfolio '!D52))=0,"",('Your Real Estate Portfolio '!D52+('What If Scenario''s'!$H$8*'Your Real Estate Portfolio '!D52)))</f>
        <v/>
      </c>
      <c r="E52" s="211" t="str">
        <f>IF('Your Real Estate Portfolio '!E52="","",'Your Real Estate Portfolio '!E52)</f>
        <v/>
      </c>
      <c r="F52" s="100" t="str">
        <f t="shared" si="4"/>
        <v/>
      </c>
      <c r="G52" s="183" t="str">
        <f t="shared" si="2"/>
        <v/>
      </c>
      <c r="H52" s="183" t="str">
        <f>IFERROR(G52*'Your Real Estate Portfolio '!B52,"")</f>
        <v/>
      </c>
      <c r="I52" s="99" t="str">
        <f>IFERROR(H52/'Your Real Estate Portfolio '!$H$7,"")</f>
        <v/>
      </c>
      <c r="J52" s="94"/>
      <c r="K52" s="208" t="str">
        <f>IF((IF('Your Real Estate Portfolio '!L52="v",'What If Scenario''s'!$H$13+'Your Real Estate Portfolio '!K52,'Your Real Estate Portfolio '!K52))="","",IF('Your Real Estate Portfolio '!L52="v",'What If Scenario''s'!$H$13+'Your Real Estate Portfolio '!K52,'Your Real Estate Portfolio '!K52))</f>
        <v/>
      </c>
      <c r="L52" s="207" t="str">
        <f>IF('Your Real Estate Portfolio '!L52="","",'Your Real Estate Portfolio '!L52)</f>
        <v/>
      </c>
      <c r="M52" s="207" t="str">
        <f>IF('Your Real Estate Portfolio '!M52="","",'Your Real Estate Portfolio '!M52)</f>
        <v/>
      </c>
      <c r="O52" s="212" t="str">
        <f>IF(('Your Real Estate Portfolio '!O52+('Your Real Estate Portfolio '!O52*'What If Scenario''s'!$H$15))=0,"",'Your Real Estate Portfolio '!O52+('Your Real Estate Portfolio '!O52*'What If Scenario''s'!$H$15))</f>
        <v/>
      </c>
      <c r="P52" s="98" t="str">
        <f t="shared" si="5"/>
        <v/>
      </c>
      <c r="Q52" s="212" t="str">
        <f>IF((('Your Real Estate Portfolio '!Q52)+('Your Real Estate Portfolio '!Q52*'What If Scenario''s'!$H$17))=0,"",('Your Real Estate Portfolio '!Q52)+('Your Real Estate Portfolio '!Q52*'What If Scenario''s'!$H$17))</f>
        <v/>
      </c>
      <c r="R52" s="184" t="str">
        <f t="shared" si="3"/>
        <v/>
      </c>
      <c r="S52" s="184" t="str">
        <f>IFERROR(R52*'Your Real Estate Portfolio '!C52,"")</f>
        <v/>
      </c>
      <c r="T52" s="99" t="str">
        <f>IFERROR(S52/'Your Real Estate Portfolio '!$L$7,"")</f>
        <v/>
      </c>
    </row>
    <row r="53" spans="1:20" ht="15.6" x14ac:dyDescent="0.3">
      <c r="A53" s="209" t="str">
        <f>IF('Your Real Estate Portfolio '!A53="","",'Your Real Estate Portfolio '!A53)</f>
        <v/>
      </c>
      <c r="B53" s="219" t="str">
        <f>IF('Your Real Estate Portfolio '!B53="","",'Your Real Estate Portfolio '!B53)</f>
        <v/>
      </c>
      <c r="C53" s="219" t="str">
        <f>IF('Your Real Estate Portfolio '!C53="","",'Your Real Estate Portfolio '!C53)</f>
        <v/>
      </c>
      <c r="D53" s="211" t="str">
        <f>IF(('Your Real Estate Portfolio '!D53+('What If Scenario''s'!$H$8*'Your Real Estate Portfolio '!D53))=0,"",('Your Real Estate Portfolio '!D53+('What If Scenario''s'!$H$8*'Your Real Estate Portfolio '!D53)))</f>
        <v/>
      </c>
      <c r="E53" s="211" t="str">
        <f>IF('Your Real Estate Portfolio '!E53="","",'Your Real Estate Portfolio '!E53)</f>
        <v/>
      </c>
      <c r="F53" s="100" t="str">
        <f t="shared" si="4"/>
        <v/>
      </c>
      <c r="G53" s="183" t="str">
        <f t="shared" si="2"/>
        <v/>
      </c>
      <c r="H53" s="183" t="str">
        <f>IFERROR(G53*'Your Real Estate Portfolio '!B53,"")</f>
        <v/>
      </c>
      <c r="I53" s="99" t="str">
        <f>IFERROR(H53/'Your Real Estate Portfolio '!$H$7,"")</f>
        <v/>
      </c>
      <c r="J53" s="94"/>
      <c r="K53" s="208" t="str">
        <f>IF((IF('Your Real Estate Portfolio '!L53="v",'What If Scenario''s'!$H$13+'Your Real Estate Portfolio '!K53,'Your Real Estate Portfolio '!K53))="","",IF('Your Real Estate Portfolio '!L53="v",'What If Scenario''s'!$H$13+'Your Real Estate Portfolio '!K53,'Your Real Estate Portfolio '!K53))</f>
        <v/>
      </c>
      <c r="L53" s="207" t="str">
        <f>IF('Your Real Estate Portfolio '!L53="","",'Your Real Estate Portfolio '!L53)</f>
        <v/>
      </c>
      <c r="M53" s="207" t="str">
        <f>IF('Your Real Estate Portfolio '!M53="","",'Your Real Estate Portfolio '!M53)</f>
        <v/>
      </c>
      <c r="O53" s="212" t="str">
        <f>IF(('Your Real Estate Portfolio '!O53+('Your Real Estate Portfolio '!O53*'What If Scenario''s'!$H$15))=0,"",'Your Real Estate Portfolio '!O53+('Your Real Estate Portfolio '!O53*'What If Scenario''s'!$H$15))</f>
        <v/>
      </c>
      <c r="P53" s="98" t="str">
        <f t="shared" si="5"/>
        <v/>
      </c>
      <c r="Q53" s="212" t="str">
        <f>IF((('Your Real Estate Portfolio '!Q53)+('Your Real Estate Portfolio '!Q53*'What If Scenario''s'!$H$17))=0,"",('Your Real Estate Portfolio '!Q53)+('Your Real Estate Portfolio '!Q53*'What If Scenario''s'!$H$17))</f>
        <v/>
      </c>
      <c r="R53" s="184" t="str">
        <f t="shared" si="3"/>
        <v/>
      </c>
      <c r="S53" s="184" t="str">
        <f>IFERROR(R53*'Your Real Estate Portfolio '!C53,"")</f>
        <v/>
      </c>
      <c r="T53" s="99" t="str">
        <f>IFERROR(S53/'Your Real Estate Portfolio '!$L$7,"")</f>
        <v/>
      </c>
    </row>
    <row r="54" spans="1:20" ht="15.6" x14ac:dyDescent="0.3">
      <c r="A54" s="209" t="str">
        <f>IF('Your Real Estate Portfolio '!A54="","",'Your Real Estate Portfolio '!A54)</f>
        <v/>
      </c>
      <c r="B54" s="219" t="str">
        <f>IF('Your Real Estate Portfolio '!B54="","",'Your Real Estate Portfolio '!B54)</f>
        <v/>
      </c>
      <c r="C54" s="219" t="str">
        <f>IF('Your Real Estate Portfolio '!C54="","",'Your Real Estate Portfolio '!C54)</f>
        <v/>
      </c>
      <c r="D54" s="211" t="str">
        <f>IF(('Your Real Estate Portfolio '!D54+('What If Scenario''s'!$H$8*'Your Real Estate Portfolio '!D54))=0,"",('Your Real Estate Portfolio '!D54+('What If Scenario''s'!$H$8*'Your Real Estate Portfolio '!D54)))</f>
        <v/>
      </c>
      <c r="E54" s="211" t="str">
        <f>IF('Your Real Estate Portfolio '!E54="","",'Your Real Estate Portfolio '!E54)</f>
        <v/>
      </c>
      <c r="F54" s="100" t="str">
        <f t="shared" si="4"/>
        <v/>
      </c>
      <c r="G54" s="183" t="str">
        <f t="shared" si="2"/>
        <v/>
      </c>
      <c r="H54" s="183" t="str">
        <f>IFERROR(G54*'Your Real Estate Portfolio '!B54,"")</f>
        <v/>
      </c>
      <c r="I54" s="99" t="str">
        <f>IFERROR(H54/'Your Real Estate Portfolio '!$H$7,"")</f>
        <v/>
      </c>
      <c r="J54" s="94"/>
      <c r="K54" s="208" t="str">
        <f>IF((IF('Your Real Estate Portfolio '!L54="v",'What If Scenario''s'!$H$13+'Your Real Estate Portfolio '!K54,'Your Real Estate Portfolio '!K54))="","",IF('Your Real Estate Portfolio '!L54="v",'What If Scenario''s'!$H$13+'Your Real Estate Portfolio '!K54,'Your Real Estate Portfolio '!K54))</f>
        <v/>
      </c>
      <c r="L54" s="207" t="str">
        <f>IF('Your Real Estate Portfolio '!L54="","",'Your Real Estate Portfolio '!L54)</f>
        <v/>
      </c>
      <c r="M54" s="207" t="str">
        <f>IF('Your Real Estate Portfolio '!M54="","",'Your Real Estate Portfolio '!M54)</f>
        <v/>
      </c>
      <c r="O54" s="212" t="str">
        <f>IF(('Your Real Estate Portfolio '!O54+('Your Real Estate Portfolio '!O54*'What If Scenario''s'!$H$15))=0,"",'Your Real Estate Portfolio '!O54+('Your Real Estate Portfolio '!O54*'What If Scenario''s'!$H$15))</f>
        <v/>
      </c>
      <c r="P54" s="98" t="str">
        <f t="shared" si="5"/>
        <v/>
      </c>
      <c r="Q54" s="212" t="str">
        <f>IF((('Your Real Estate Portfolio '!Q54)+('Your Real Estate Portfolio '!Q54*'What If Scenario''s'!$H$17))=0,"",('Your Real Estate Portfolio '!Q54)+('Your Real Estate Portfolio '!Q54*'What If Scenario''s'!$H$17))</f>
        <v/>
      </c>
      <c r="R54" s="184" t="str">
        <f t="shared" si="3"/>
        <v/>
      </c>
      <c r="S54" s="184" t="str">
        <f>IFERROR(R54*'Your Real Estate Portfolio '!C54,"")</f>
        <v/>
      </c>
      <c r="T54" s="99" t="str">
        <f>IFERROR(S54/'Your Real Estate Portfolio '!$L$7,"")</f>
        <v/>
      </c>
    </row>
    <row r="55" spans="1:20" ht="15.6" x14ac:dyDescent="0.3">
      <c r="A55" s="209" t="str">
        <f>IF('Your Real Estate Portfolio '!A55="","",'Your Real Estate Portfolio '!A55)</f>
        <v/>
      </c>
      <c r="B55" s="219" t="str">
        <f>IF('Your Real Estate Portfolio '!B55="","",'Your Real Estate Portfolio '!B55)</f>
        <v/>
      </c>
      <c r="C55" s="219" t="str">
        <f>IF('Your Real Estate Portfolio '!C55="","",'Your Real Estate Portfolio '!C55)</f>
        <v/>
      </c>
      <c r="D55" s="211" t="str">
        <f>IF(('Your Real Estate Portfolio '!D55+('What If Scenario''s'!$H$8*'Your Real Estate Portfolio '!D55))=0,"",('Your Real Estate Portfolio '!D55+('What If Scenario''s'!$H$8*'Your Real Estate Portfolio '!D55)))</f>
        <v/>
      </c>
      <c r="E55" s="211" t="str">
        <f>IF('Your Real Estate Portfolio '!E55="","",'Your Real Estate Portfolio '!E55)</f>
        <v/>
      </c>
      <c r="F55" s="100" t="str">
        <f t="shared" si="4"/>
        <v/>
      </c>
      <c r="G55" s="183" t="str">
        <f t="shared" si="2"/>
        <v/>
      </c>
      <c r="H55" s="183" t="str">
        <f>IFERROR(G55*'Your Real Estate Portfolio '!B55,"")</f>
        <v/>
      </c>
      <c r="I55" s="99" t="str">
        <f>IFERROR(H55/'Your Real Estate Portfolio '!$H$7,"")</f>
        <v/>
      </c>
      <c r="J55" s="94"/>
      <c r="K55" s="208" t="str">
        <f>IF((IF('Your Real Estate Portfolio '!L55="v",'What If Scenario''s'!$H$13+'Your Real Estate Portfolio '!K55,'Your Real Estate Portfolio '!K55))="","",IF('Your Real Estate Portfolio '!L55="v",'What If Scenario''s'!$H$13+'Your Real Estate Portfolio '!K55,'Your Real Estate Portfolio '!K55))</f>
        <v/>
      </c>
      <c r="L55" s="207" t="str">
        <f>IF('Your Real Estate Portfolio '!L55="","",'Your Real Estate Portfolio '!L55)</f>
        <v/>
      </c>
      <c r="M55" s="207" t="str">
        <f>IF('Your Real Estate Portfolio '!M55="","",'Your Real Estate Portfolio '!M55)</f>
        <v/>
      </c>
      <c r="O55" s="212" t="str">
        <f>IF(('Your Real Estate Portfolio '!O55+('Your Real Estate Portfolio '!O55*'What If Scenario''s'!$H$15))=0,"",'Your Real Estate Portfolio '!O55+('Your Real Estate Portfolio '!O55*'What If Scenario''s'!$H$15))</f>
        <v/>
      </c>
      <c r="P55" s="98" t="str">
        <f t="shared" si="5"/>
        <v/>
      </c>
      <c r="Q55" s="212" t="str">
        <f>IF((('Your Real Estate Portfolio '!Q55)+('Your Real Estate Portfolio '!Q55*'What If Scenario''s'!$H$17))=0,"",('Your Real Estate Portfolio '!Q55)+('Your Real Estate Portfolio '!Q55*'What If Scenario''s'!$H$17))</f>
        <v/>
      </c>
      <c r="R55" s="184" t="str">
        <f t="shared" si="3"/>
        <v/>
      </c>
      <c r="S55" s="184" t="str">
        <f>IFERROR(R55*'Your Real Estate Portfolio '!C55,"")</f>
        <v/>
      </c>
      <c r="T55" s="99" t="str">
        <f>IFERROR(S55/'Your Real Estate Portfolio '!$L$7,"")</f>
        <v/>
      </c>
    </row>
    <row r="56" spans="1:20" ht="15.6" x14ac:dyDescent="0.3">
      <c r="A56" s="209" t="str">
        <f>IF('Your Real Estate Portfolio '!A56="","",'Your Real Estate Portfolio '!A56)</f>
        <v/>
      </c>
      <c r="B56" s="219" t="str">
        <f>IF('Your Real Estate Portfolio '!B56="","",'Your Real Estate Portfolio '!B56)</f>
        <v/>
      </c>
      <c r="C56" s="219" t="str">
        <f>IF('Your Real Estate Portfolio '!C56="","",'Your Real Estate Portfolio '!C56)</f>
        <v/>
      </c>
      <c r="D56" s="211" t="str">
        <f>IF(('Your Real Estate Portfolio '!D56+('What If Scenario''s'!$H$8*'Your Real Estate Portfolio '!D56))=0,"",('Your Real Estate Portfolio '!D56+('What If Scenario''s'!$H$8*'Your Real Estate Portfolio '!D56)))</f>
        <v/>
      </c>
      <c r="E56" s="211" t="str">
        <f>IF('Your Real Estate Portfolio '!E56="","",'Your Real Estate Portfolio '!E56)</f>
        <v/>
      </c>
      <c r="F56" s="100" t="str">
        <f t="shared" si="4"/>
        <v/>
      </c>
      <c r="G56" s="183" t="str">
        <f t="shared" si="2"/>
        <v/>
      </c>
      <c r="H56" s="183" t="str">
        <f>IFERROR(G56*'Your Real Estate Portfolio '!B56,"")</f>
        <v/>
      </c>
      <c r="I56" s="99" t="str">
        <f>IFERROR(H56/'Your Real Estate Portfolio '!$H$7,"")</f>
        <v/>
      </c>
      <c r="J56" s="94"/>
      <c r="K56" s="208" t="str">
        <f>IF((IF('Your Real Estate Portfolio '!L56="v",'What If Scenario''s'!$H$13+'Your Real Estate Portfolio '!K56,'Your Real Estate Portfolio '!K56))="","",IF('Your Real Estate Portfolio '!L56="v",'What If Scenario''s'!$H$13+'Your Real Estate Portfolio '!K56,'Your Real Estate Portfolio '!K56))</f>
        <v/>
      </c>
      <c r="L56" s="207" t="str">
        <f>IF('Your Real Estate Portfolio '!L56="","",'Your Real Estate Portfolio '!L56)</f>
        <v/>
      </c>
      <c r="M56" s="207" t="str">
        <f>IF('Your Real Estate Portfolio '!M56="","",'Your Real Estate Portfolio '!M56)</f>
        <v/>
      </c>
      <c r="O56" s="212" t="str">
        <f>IF(('Your Real Estate Portfolio '!O56+('Your Real Estate Portfolio '!O56*'What If Scenario''s'!$H$15))=0,"",'Your Real Estate Portfolio '!O56+('Your Real Estate Portfolio '!O56*'What If Scenario''s'!$H$15))</f>
        <v/>
      </c>
      <c r="P56" s="98" t="str">
        <f t="shared" si="5"/>
        <v/>
      </c>
      <c r="Q56" s="212" t="str">
        <f>IF((('Your Real Estate Portfolio '!Q56)+('Your Real Estate Portfolio '!Q56*'What If Scenario''s'!$H$17))=0,"",('Your Real Estate Portfolio '!Q56)+('Your Real Estate Portfolio '!Q56*'What If Scenario''s'!$H$17))</f>
        <v/>
      </c>
      <c r="R56" s="184" t="str">
        <f t="shared" si="3"/>
        <v/>
      </c>
      <c r="S56" s="184" t="str">
        <f>IFERROR(R56*'Your Real Estate Portfolio '!C56,"")</f>
        <v/>
      </c>
      <c r="T56" s="99" t="str">
        <f>IFERROR(S56/'Your Real Estate Portfolio '!$L$7,"")</f>
        <v/>
      </c>
    </row>
    <row r="57" spans="1:20" ht="15.6" x14ac:dyDescent="0.3">
      <c r="A57" s="209" t="str">
        <f>IF('Your Real Estate Portfolio '!A57="","",'Your Real Estate Portfolio '!A57)</f>
        <v/>
      </c>
      <c r="B57" s="219" t="str">
        <f>IF('Your Real Estate Portfolio '!B57="","",'Your Real Estate Portfolio '!B57)</f>
        <v/>
      </c>
      <c r="C57" s="219" t="str">
        <f>IF('Your Real Estate Portfolio '!C57="","",'Your Real Estate Portfolio '!C57)</f>
        <v/>
      </c>
      <c r="D57" s="211" t="str">
        <f>IF(('Your Real Estate Portfolio '!D57+('What If Scenario''s'!$H$8*'Your Real Estate Portfolio '!D57))=0,"",('Your Real Estate Portfolio '!D57+('What If Scenario''s'!$H$8*'Your Real Estate Portfolio '!D57)))</f>
        <v/>
      </c>
      <c r="E57" s="211" t="str">
        <f>IF('Your Real Estate Portfolio '!E57="","",'Your Real Estate Portfolio '!E57)</f>
        <v/>
      </c>
      <c r="F57" s="100" t="str">
        <f t="shared" si="4"/>
        <v/>
      </c>
      <c r="G57" s="183" t="str">
        <f t="shared" si="2"/>
        <v/>
      </c>
      <c r="H57" s="183" t="str">
        <f>IFERROR(G57*'Your Real Estate Portfolio '!B57,"")</f>
        <v/>
      </c>
      <c r="I57" s="99" t="str">
        <f>IFERROR(H57/'Your Real Estate Portfolio '!$H$7,"")</f>
        <v/>
      </c>
      <c r="J57" s="94"/>
      <c r="K57" s="208" t="str">
        <f>IF((IF('Your Real Estate Portfolio '!L57="v",'What If Scenario''s'!$H$13+'Your Real Estate Portfolio '!K57,'Your Real Estate Portfolio '!K57))="","",IF('Your Real Estate Portfolio '!L57="v",'What If Scenario''s'!$H$13+'Your Real Estate Portfolio '!K57,'Your Real Estate Portfolio '!K57))</f>
        <v/>
      </c>
      <c r="L57" s="207" t="str">
        <f>IF('Your Real Estate Portfolio '!L57="","",'Your Real Estate Portfolio '!L57)</f>
        <v/>
      </c>
      <c r="M57" s="207" t="str">
        <f>IF('Your Real Estate Portfolio '!M57="","",'Your Real Estate Portfolio '!M57)</f>
        <v/>
      </c>
      <c r="O57" s="212" t="str">
        <f>IF(('Your Real Estate Portfolio '!O57+('Your Real Estate Portfolio '!O57*'What If Scenario''s'!$H$15))=0,"",'Your Real Estate Portfolio '!O57+('Your Real Estate Portfolio '!O57*'What If Scenario''s'!$H$15))</f>
        <v/>
      </c>
      <c r="P57" s="98" t="str">
        <f t="shared" si="5"/>
        <v/>
      </c>
      <c r="Q57" s="212" t="str">
        <f>IF((('Your Real Estate Portfolio '!Q57)+('Your Real Estate Portfolio '!Q57*'What If Scenario''s'!$H$17))=0,"",('Your Real Estate Portfolio '!Q57)+('Your Real Estate Portfolio '!Q57*'What If Scenario''s'!$H$17))</f>
        <v/>
      </c>
      <c r="R57" s="184" t="str">
        <f t="shared" si="3"/>
        <v/>
      </c>
      <c r="S57" s="184" t="str">
        <f>IFERROR(R57*'Your Real Estate Portfolio '!C57,"")</f>
        <v/>
      </c>
      <c r="T57" s="99" t="str">
        <f>IFERROR(S57/'Your Real Estate Portfolio '!$L$7,"")</f>
        <v/>
      </c>
    </row>
    <row r="58" spans="1:20" ht="15.6" x14ac:dyDescent="0.3">
      <c r="A58" s="209" t="str">
        <f>IF('Your Real Estate Portfolio '!A58="","",'Your Real Estate Portfolio '!A58)</f>
        <v/>
      </c>
      <c r="B58" s="219" t="str">
        <f>IF('Your Real Estate Portfolio '!B58="","",'Your Real Estate Portfolio '!B58)</f>
        <v/>
      </c>
      <c r="C58" s="219" t="str">
        <f>IF('Your Real Estate Portfolio '!C58="","",'Your Real Estate Portfolio '!C58)</f>
        <v/>
      </c>
      <c r="D58" s="211" t="str">
        <f>IF(('Your Real Estate Portfolio '!D58+('What If Scenario''s'!$H$8*'Your Real Estate Portfolio '!D58))=0,"",('Your Real Estate Portfolio '!D58+('What If Scenario''s'!$H$8*'Your Real Estate Portfolio '!D58)))</f>
        <v/>
      </c>
      <c r="E58" s="211" t="str">
        <f>IF('Your Real Estate Portfolio '!E58="","",'Your Real Estate Portfolio '!E58)</f>
        <v/>
      </c>
      <c r="F58" s="100" t="str">
        <f t="shared" si="4"/>
        <v/>
      </c>
      <c r="G58" s="183" t="str">
        <f t="shared" si="2"/>
        <v/>
      </c>
      <c r="H58" s="183" t="str">
        <f>IFERROR(G58*'Your Real Estate Portfolio '!B58,"")</f>
        <v/>
      </c>
      <c r="I58" s="99" t="str">
        <f>IFERROR(H58/'Your Real Estate Portfolio '!$H$7,"")</f>
        <v/>
      </c>
      <c r="J58" s="94"/>
      <c r="K58" s="208" t="str">
        <f>IF((IF('Your Real Estate Portfolio '!L58="v",'What If Scenario''s'!$H$13+'Your Real Estate Portfolio '!K58,'Your Real Estate Portfolio '!K58))="","",IF('Your Real Estate Portfolio '!L58="v",'What If Scenario''s'!$H$13+'Your Real Estate Portfolio '!K58,'Your Real Estate Portfolio '!K58))</f>
        <v/>
      </c>
      <c r="L58" s="207" t="str">
        <f>IF('Your Real Estate Portfolio '!L58="","",'Your Real Estate Portfolio '!L58)</f>
        <v/>
      </c>
      <c r="M58" s="207" t="str">
        <f>IF('Your Real Estate Portfolio '!M58="","",'Your Real Estate Portfolio '!M58)</f>
        <v/>
      </c>
      <c r="O58" s="212" t="str">
        <f>IF(('Your Real Estate Portfolio '!O58+('Your Real Estate Portfolio '!O58*'What If Scenario''s'!$H$15))=0,"",'Your Real Estate Portfolio '!O58+('Your Real Estate Portfolio '!O58*'What If Scenario''s'!$H$15))</f>
        <v/>
      </c>
      <c r="P58" s="98" t="str">
        <f t="shared" si="5"/>
        <v/>
      </c>
      <c r="Q58" s="212" t="str">
        <f>IF((('Your Real Estate Portfolio '!Q58)+('Your Real Estate Portfolio '!Q58*'What If Scenario''s'!$H$17))=0,"",('Your Real Estate Portfolio '!Q58)+('Your Real Estate Portfolio '!Q58*'What If Scenario''s'!$H$17))</f>
        <v/>
      </c>
      <c r="R58" s="184" t="str">
        <f t="shared" si="3"/>
        <v/>
      </c>
      <c r="S58" s="184" t="str">
        <f>IFERROR(R58*'Your Real Estate Portfolio '!C58,"")</f>
        <v/>
      </c>
      <c r="T58" s="99" t="str">
        <f>IFERROR(S58/'Your Real Estate Portfolio '!$L$7,"")</f>
        <v/>
      </c>
    </row>
    <row r="59" spans="1:20" ht="15.6" x14ac:dyDescent="0.3">
      <c r="A59" s="209" t="str">
        <f>IF('Your Real Estate Portfolio '!A59="","",'Your Real Estate Portfolio '!A59)</f>
        <v/>
      </c>
      <c r="B59" s="219" t="str">
        <f>IF('Your Real Estate Portfolio '!B59="","",'Your Real Estate Portfolio '!B59)</f>
        <v/>
      </c>
      <c r="C59" s="219" t="str">
        <f>IF('Your Real Estate Portfolio '!C59="","",'Your Real Estate Portfolio '!C59)</f>
        <v/>
      </c>
      <c r="D59" s="211" t="str">
        <f>IF(('Your Real Estate Portfolio '!D59+('What If Scenario''s'!$H$8*'Your Real Estate Portfolio '!D59))=0,"",('Your Real Estate Portfolio '!D59+('What If Scenario''s'!$H$8*'Your Real Estate Portfolio '!D59)))</f>
        <v/>
      </c>
      <c r="E59" s="211" t="str">
        <f>IF('Your Real Estate Portfolio '!E59="","",'Your Real Estate Portfolio '!E59)</f>
        <v/>
      </c>
      <c r="F59" s="100" t="str">
        <f t="shared" si="4"/>
        <v/>
      </c>
      <c r="G59" s="183" t="str">
        <f t="shared" si="2"/>
        <v/>
      </c>
      <c r="H59" s="183" t="str">
        <f>IFERROR(G59*'Your Real Estate Portfolio '!B59,"")</f>
        <v/>
      </c>
      <c r="I59" s="99" t="str">
        <f>IFERROR(H59/'Your Real Estate Portfolio '!$H$7,"")</f>
        <v/>
      </c>
      <c r="J59" s="94"/>
      <c r="K59" s="208" t="str">
        <f>IF((IF('Your Real Estate Portfolio '!L59="v",'What If Scenario''s'!$H$13+'Your Real Estate Portfolio '!K59,'Your Real Estate Portfolio '!K59))="","",IF('Your Real Estate Portfolio '!L59="v",'What If Scenario''s'!$H$13+'Your Real Estate Portfolio '!K59,'Your Real Estate Portfolio '!K59))</f>
        <v/>
      </c>
      <c r="L59" s="207" t="str">
        <f>IF('Your Real Estate Portfolio '!L59="","",'Your Real Estate Portfolio '!L59)</f>
        <v/>
      </c>
      <c r="M59" s="207" t="str">
        <f>IF('Your Real Estate Portfolio '!M59="","",'Your Real Estate Portfolio '!M59)</f>
        <v/>
      </c>
      <c r="O59" s="212" t="str">
        <f>IF(('Your Real Estate Portfolio '!O59+('Your Real Estate Portfolio '!O59*'What If Scenario''s'!$H$15))=0,"",'Your Real Estate Portfolio '!O59+('Your Real Estate Portfolio '!O59*'What If Scenario''s'!$H$15))</f>
        <v/>
      </c>
      <c r="P59" s="98" t="str">
        <f t="shared" si="5"/>
        <v/>
      </c>
      <c r="Q59" s="212" t="str">
        <f>IF((('Your Real Estate Portfolio '!Q59)+('Your Real Estate Portfolio '!Q59*'What If Scenario''s'!$H$17))=0,"",('Your Real Estate Portfolio '!Q59)+('Your Real Estate Portfolio '!Q59*'What If Scenario''s'!$H$17))</f>
        <v/>
      </c>
      <c r="R59" s="184" t="str">
        <f t="shared" si="3"/>
        <v/>
      </c>
      <c r="S59" s="184" t="str">
        <f>IFERROR(R59*'Your Real Estate Portfolio '!C59,"")</f>
        <v/>
      </c>
      <c r="T59" s="99" t="str">
        <f>IFERROR(S59/'Your Real Estate Portfolio '!$L$7,"")</f>
        <v/>
      </c>
    </row>
    <row r="60" spans="1:20" ht="15.6" x14ac:dyDescent="0.3">
      <c r="A60" s="209" t="str">
        <f>IF('Your Real Estate Portfolio '!A60="","",'Your Real Estate Portfolio '!A60)</f>
        <v/>
      </c>
      <c r="B60" s="219" t="str">
        <f>IF('Your Real Estate Portfolio '!B60="","",'Your Real Estate Portfolio '!B60)</f>
        <v/>
      </c>
      <c r="C60" s="219" t="str">
        <f>IF('Your Real Estate Portfolio '!C60="","",'Your Real Estate Portfolio '!C60)</f>
        <v/>
      </c>
      <c r="D60" s="211" t="str">
        <f>IF(('Your Real Estate Portfolio '!D60+('What If Scenario''s'!$H$8*'Your Real Estate Portfolio '!D60))=0,"",('Your Real Estate Portfolio '!D60+('What If Scenario''s'!$H$8*'Your Real Estate Portfolio '!D60)))</f>
        <v/>
      </c>
      <c r="E60" s="211" t="str">
        <f>IF('Your Real Estate Portfolio '!E60="","",'Your Real Estate Portfolio '!E60)</f>
        <v/>
      </c>
      <c r="F60" s="100" t="str">
        <f t="shared" si="4"/>
        <v/>
      </c>
      <c r="G60" s="183" t="str">
        <f t="shared" si="2"/>
        <v/>
      </c>
      <c r="H60" s="183" t="str">
        <f>IFERROR(G60*'Your Real Estate Portfolio '!B60,"")</f>
        <v/>
      </c>
      <c r="I60" s="99" t="str">
        <f>IFERROR(H60/'Your Real Estate Portfolio '!$H$7,"")</f>
        <v/>
      </c>
      <c r="J60" s="94"/>
      <c r="K60" s="208" t="str">
        <f>IF((IF('Your Real Estate Portfolio '!L60="v",'What If Scenario''s'!$H$13+'Your Real Estate Portfolio '!K60,'Your Real Estate Portfolio '!K60))="","",IF('Your Real Estate Portfolio '!L60="v",'What If Scenario''s'!$H$13+'Your Real Estate Portfolio '!K60,'Your Real Estate Portfolio '!K60))</f>
        <v/>
      </c>
      <c r="L60" s="207" t="str">
        <f>IF('Your Real Estate Portfolio '!L60="","",'Your Real Estate Portfolio '!L60)</f>
        <v/>
      </c>
      <c r="M60" s="207" t="str">
        <f>IF('Your Real Estate Portfolio '!M60="","",'Your Real Estate Portfolio '!M60)</f>
        <v/>
      </c>
      <c r="O60" s="212" t="str">
        <f>IF(('Your Real Estate Portfolio '!O60+('Your Real Estate Portfolio '!O60*'What If Scenario''s'!$H$15))=0,"",'Your Real Estate Portfolio '!O60+('Your Real Estate Portfolio '!O60*'What If Scenario''s'!$H$15))</f>
        <v/>
      </c>
      <c r="P60" s="98" t="str">
        <f t="shared" si="5"/>
        <v/>
      </c>
      <c r="Q60" s="212" t="str">
        <f>IF((('Your Real Estate Portfolio '!Q60)+('Your Real Estate Portfolio '!Q60*'What If Scenario''s'!$H$17))=0,"",('Your Real Estate Portfolio '!Q60)+('Your Real Estate Portfolio '!Q60*'What If Scenario''s'!$H$17))</f>
        <v/>
      </c>
      <c r="R60" s="184" t="str">
        <f t="shared" si="3"/>
        <v/>
      </c>
      <c r="S60" s="184" t="str">
        <f>IFERROR(R60*'Your Real Estate Portfolio '!C60,"")</f>
        <v/>
      </c>
      <c r="T60" s="99" t="str">
        <f>IFERROR(S60/'Your Real Estate Portfolio '!$L$7,"")</f>
        <v/>
      </c>
    </row>
    <row r="61" spans="1:20" ht="15.6" x14ac:dyDescent="0.3">
      <c r="A61" s="209" t="str">
        <f>IF('Your Real Estate Portfolio '!A61="","",'Your Real Estate Portfolio '!A61)</f>
        <v/>
      </c>
      <c r="B61" s="219" t="str">
        <f>IF('Your Real Estate Portfolio '!B61="","",'Your Real Estate Portfolio '!B61)</f>
        <v/>
      </c>
      <c r="C61" s="219" t="str">
        <f>IF('Your Real Estate Portfolio '!C61="","",'Your Real Estate Portfolio '!C61)</f>
        <v/>
      </c>
      <c r="D61" s="211" t="str">
        <f>IF(('Your Real Estate Portfolio '!D61+('What If Scenario''s'!$H$8*'Your Real Estate Portfolio '!D61))=0,"",('Your Real Estate Portfolio '!D61+('What If Scenario''s'!$H$8*'Your Real Estate Portfolio '!D61)))</f>
        <v/>
      </c>
      <c r="E61" s="211" t="str">
        <f>IF('Your Real Estate Portfolio '!E61="","",'Your Real Estate Portfolio '!E61)</f>
        <v/>
      </c>
      <c r="F61" s="100" t="str">
        <f t="shared" si="4"/>
        <v/>
      </c>
      <c r="G61" s="183" t="str">
        <f t="shared" si="2"/>
        <v/>
      </c>
      <c r="H61" s="183" t="str">
        <f>IFERROR(G61*'Your Real Estate Portfolio '!B61,"")</f>
        <v/>
      </c>
      <c r="I61" s="99" t="str">
        <f>IFERROR(H61/'Your Real Estate Portfolio '!$H$7,"")</f>
        <v/>
      </c>
      <c r="J61" s="94"/>
      <c r="K61" s="208" t="str">
        <f>IF((IF('Your Real Estate Portfolio '!L61="v",'What If Scenario''s'!$H$13+'Your Real Estate Portfolio '!K61,'Your Real Estate Portfolio '!K61))="","",IF('Your Real Estate Portfolio '!L61="v",'What If Scenario''s'!$H$13+'Your Real Estate Portfolio '!K61,'Your Real Estate Portfolio '!K61))</f>
        <v/>
      </c>
      <c r="L61" s="207" t="str">
        <f>IF('Your Real Estate Portfolio '!L61="","",'Your Real Estate Portfolio '!L61)</f>
        <v/>
      </c>
      <c r="M61" s="207" t="str">
        <f>IF('Your Real Estate Portfolio '!M61="","",'Your Real Estate Portfolio '!M61)</f>
        <v/>
      </c>
      <c r="O61" s="212" t="str">
        <f>IF(('Your Real Estate Portfolio '!O61+('Your Real Estate Portfolio '!O61*'What If Scenario''s'!$H$15))=0,"",'Your Real Estate Portfolio '!O61+('Your Real Estate Portfolio '!O61*'What If Scenario''s'!$H$15))</f>
        <v/>
      </c>
      <c r="P61" s="98" t="str">
        <f t="shared" si="5"/>
        <v/>
      </c>
      <c r="Q61" s="212" t="str">
        <f>IF((('Your Real Estate Portfolio '!Q61)+('Your Real Estate Portfolio '!Q61*'What If Scenario''s'!$H$17))=0,"",('Your Real Estate Portfolio '!Q61)+('Your Real Estate Portfolio '!Q61*'What If Scenario''s'!$H$17))</f>
        <v/>
      </c>
      <c r="R61" s="184" t="str">
        <f t="shared" si="3"/>
        <v/>
      </c>
      <c r="S61" s="184" t="str">
        <f>IFERROR(R61*'Your Real Estate Portfolio '!C61,"")</f>
        <v/>
      </c>
      <c r="T61" s="99" t="str">
        <f>IFERROR(S61/'Your Real Estate Portfolio '!$L$7,"")</f>
        <v/>
      </c>
    </row>
    <row r="62" spans="1:20" ht="15.6" x14ac:dyDescent="0.3">
      <c r="A62" s="209" t="str">
        <f>IF('Your Real Estate Portfolio '!A62="","",'Your Real Estate Portfolio '!A62)</f>
        <v/>
      </c>
      <c r="B62" s="219" t="str">
        <f>IF('Your Real Estate Portfolio '!B62="","",'Your Real Estate Portfolio '!B62)</f>
        <v/>
      </c>
      <c r="C62" s="219" t="str">
        <f>IF('Your Real Estate Portfolio '!C62="","",'Your Real Estate Portfolio '!C62)</f>
        <v/>
      </c>
      <c r="D62" s="211" t="str">
        <f>IF(('Your Real Estate Portfolio '!D62+('What If Scenario''s'!$H$8*'Your Real Estate Portfolio '!D62))=0,"",('Your Real Estate Portfolio '!D62+('What If Scenario''s'!$H$8*'Your Real Estate Portfolio '!D62)))</f>
        <v/>
      </c>
      <c r="E62" s="211" t="str">
        <f>IF('Your Real Estate Portfolio '!E62="","",'Your Real Estate Portfolio '!E62)</f>
        <v/>
      </c>
      <c r="F62" s="100" t="str">
        <f t="shared" si="4"/>
        <v/>
      </c>
      <c r="G62" s="183" t="str">
        <f t="shared" si="2"/>
        <v/>
      </c>
      <c r="H62" s="183" t="str">
        <f>IFERROR(G62*'Your Real Estate Portfolio '!B62,"")</f>
        <v/>
      </c>
      <c r="I62" s="99" t="str">
        <f>IFERROR(H62/'Your Real Estate Portfolio '!$H$7,"")</f>
        <v/>
      </c>
      <c r="J62" s="94"/>
      <c r="K62" s="208" t="str">
        <f>IF((IF('Your Real Estate Portfolio '!L62="v",'What If Scenario''s'!$H$13+'Your Real Estate Portfolio '!K62,'Your Real Estate Portfolio '!K62))="","",IF('Your Real Estate Portfolio '!L62="v",'What If Scenario''s'!$H$13+'Your Real Estate Portfolio '!K62,'Your Real Estate Portfolio '!K62))</f>
        <v/>
      </c>
      <c r="L62" s="207" t="str">
        <f>IF('Your Real Estate Portfolio '!L62="","",'Your Real Estate Portfolio '!L62)</f>
        <v/>
      </c>
      <c r="M62" s="207" t="str">
        <f>IF('Your Real Estate Portfolio '!M62="","",'Your Real Estate Portfolio '!M62)</f>
        <v/>
      </c>
      <c r="O62" s="212" t="str">
        <f>IF(('Your Real Estate Portfolio '!O62+('Your Real Estate Portfolio '!O62*'What If Scenario''s'!$H$15))=0,"",'Your Real Estate Portfolio '!O62+('Your Real Estate Portfolio '!O62*'What If Scenario''s'!$H$15))</f>
        <v/>
      </c>
      <c r="P62" s="98" t="str">
        <f t="shared" si="5"/>
        <v/>
      </c>
      <c r="Q62" s="212" t="str">
        <f>IF((('Your Real Estate Portfolio '!Q62)+('Your Real Estate Portfolio '!Q62*'What If Scenario''s'!$H$17))=0,"",('Your Real Estate Portfolio '!Q62)+('Your Real Estate Portfolio '!Q62*'What If Scenario''s'!$H$17))</f>
        <v/>
      </c>
      <c r="R62" s="184" t="str">
        <f t="shared" si="3"/>
        <v/>
      </c>
      <c r="S62" s="184" t="str">
        <f>IFERROR(R62*'Your Real Estate Portfolio '!C62,"")</f>
        <v/>
      </c>
      <c r="T62" s="99" t="str">
        <f>IFERROR(S62/'Your Real Estate Portfolio '!$L$7,"")</f>
        <v/>
      </c>
    </row>
    <row r="63" spans="1:20" ht="15.6" x14ac:dyDescent="0.3">
      <c r="A63" s="209" t="str">
        <f>IF('Your Real Estate Portfolio '!A63="","",'Your Real Estate Portfolio '!A63)</f>
        <v/>
      </c>
      <c r="B63" s="219" t="str">
        <f>IF('Your Real Estate Portfolio '!B63="","",'Your Real Estate Portfolio '!B63)</f>
        <v/>
      </c>
      <c r="C63" s="219" t="str">
        <f>IF('Your Real Estate Portfolio '!C63="","",'Your Real Estate Portfolio '!C63)</f>
        <v/>
      </c>
      <c r="D63" s="211" t="str">
        <f>IF(('Your Real Estate Portfolio '!D63+('What If Scenario''s'!$H$8*'Your Real Estate Portfolio '!D63))=0,"",('Your Real Estate Portfolio '!D63+('What If Scenario''s'!$H$8*'Your Real Estate Portfolio '!D63)))</f>
        <v/>
      </c>
      <c r="E63" s="211" t="str">
        <f>IF('Your Real Estate Portfolio '!E63="","",'Your Real Estate Portfolio '!E63)</f>
        <v/>
      </c>
      <c r="F63" s="100" t="str">
        <f t="shared" si="4"/>
        <v/>
      </c>
      <c r="G63" s="183" t="str">
        <f t="shared" si="2"/>
        <v/>
      </c>
      <c r="H63" s="183" t="str">
        <f>IFERROR(G63*'Your Real Estate Portfolio '!B63,"")</f>
        <v/>
      </c>
      <c r="I63" s="99" t="str">
        <f>IFERROR(H63/'Your Real Estate Portfolio '!$H$7,"")</f>
        <v/>
      </c>
      <c r="J63" s="94"/>
      <c r="K63" s="208" t="str">
        <f>IF((IF('Your Real Estate Portfolio '!L63="v",'What If Scenario''s'!$H$13+'Your Real Estate Portfolio '!K63,'Your Real Estate Portfolio '!K63))="","",IF('Your Real Estate Portfolio '!L63="v",'What If Scenario''s'!$H$13+'Your Real Estate Portfolio '!K63,'Your Real Estate Portfolio '!K63))</f>
        <v/>
      </c>
      <c r="L63" s="207" t="str">
        <f>IF('Your Real Estate Portfolio '!L63="","",'Your Real Estate Portfolio '!L63)</f>
        <v/>
      </c>
      <c r="M63" s="207" t="str">
        <f>IF('Your Real Estate Portfolio '!M63="","",'Your Real Estate Portfolio '!M63)</f>
        <v/>
      </c>
      <c r="O63" s="212" t="str">
        <f>IF(('Your Real Estate Portfolio '!O63+('Your Real Estate Portfolio '!O63*'What If Scenario''s'!$H$15))=0,"",'Your Real Estate Portfolio '!O63+('Your Real Estate Portfolio '!O63*'What If Scenario''s'!$H$15))</f>
        <v/>
      </c>
      <c r="P63" s="98" t="str">
        <f t="shared" si="5"/>
        <v/>
      </c>
      <c r="Q63" s="212" t="str">
        <f>IF((('Your Real Estate Portfolio '!Q63)+('Your Real Estate Portfolio '!Q63*'What If Scenario''s'!$H$17))=0,"",('Your Real Estate Portfolio '!Q63)+('Your Real Estate Portfolio '!Q63*'What If Scenario''s'!$H$17))</f>
        <v/>
      </c>
      <c r="R63" s="184" t="str">
        <f t="shared" si="3"/>
        <v/>
      </c>
      <c r="S63" s="184" t="str">
        <f>IFERROR(R63*'Your Real Estate Portfolio '!C63,"")</f>
        <v/>
      </c>
      <c r="T63" s="99" t="str">
        <f>IFERROR(S63/'Your Real Estate Portfolio '!$L$7,"")</f>
        <v/>
      </c>
    </row>
    <row r="64" spans="1:20" ht="16.2" thickBot="1" x14ac:dyDescent="0.35">
      <c r="A64" s="209" t="str">
        <f>IF('Your Real Estate Portfolio '!A64="","",'Your Real Estate Portfolio '!A64)</f>
        <v/>
      </c>
      <c r="B64" s="219" t="str">
        <f>IF('Your Real Estate Portfolio '!B64="","",'Your Real Estate Portfolio '!B64)</f>
        <v/>
      </c>
      <c r="C64" s="219" t="str">
        <f>IF('Your Real Estate Portfolio '!C64="","",'Your Real Estate Portfolio '!C64)</f>
        <v/>
      </c>
      <c r="D64" s="211" t="str">
        <f>IF(('Your Real Estate Portfolio '!D64+('What If Scenario''s'!$H$8*'Your Real Estate Portfolio '!D64))=0,"",('Your Real Estate Portfolio '!D64+('What If Scenario''s'!$H$8*'Your Real Estate Portfolio '!D64)))</f>
        <v/>
      </c>
      <c r="E64" s="211" t="str">
        <f>IF('Your Real Estate Portfolio '!E64="","",'Your Real Estate Portfolio '!E64)</f>
        <v/>
      </c>
      <c r="F64" s="100" t="str">
        <f t="shared" si="4"/>
        <v/>
      </c>
      <c r="G64" s="183" t="str">
        <f t="shared" si="2"/>
        <v/>
      </c>
      <c r="H64" s="183" t="str">
        <f>IFERROR(G64*'Your Real Estate Portfolio '!B64,"")</f>
        <v/>
      </c>
      <c r="I64" s="99" t="str">
        <f>IFERROR(H64/'Your Real Estate Portfolio '!$H$7,"")</f>
        <v/>
      </c>
      <c r="J64" s="155"/>
      <c r="K64" s="208" t="str">
        <f>IF((IF('Your Real Estate Portfolio '!L64="v",'What If Scenario''s'!$H$13+'Your Real Estate Portfolio '!K64,'Your Real Estate Portfolio '!K64))="","",IF('Your Real Estate Portfolio '!L64="v",'What If Scenario''s'!$H$13+'Your Real Estate Portfolio '!K64,'Your Real Estate Portfolio '!K64))</f>
        <v/>
      </c>
      <c r="L64" s="207" t="str">
        <f>IF('Your Real Estate Portfolio '!L64="","",'Your Real Estate Portfolio '!L64)</f>
        <v/>
      </c>
      <c r="M64" s="207" t="str">
        <f>IF('Your Real Estate Portfolio '!M64="","",'Your Real Estate Portfolio '!M64)</f>
        <v/>
      </c>
      <c r="N64" s="156"/>
      <c r="O64" s="212" t="str">
        <f>IF(('Your Real Estate Portfolio '!O64+('Your Real Estate Portfolio '!O64*'What If Scenario''s'!$H$15))=0,"",'Your Real Estate Portfolio '!O64+('Your Real Estate Portfolio '!O64*'What If Scenario''s'!$H$15))</f>
        <v/>
      </c>
      <c r="P64" s="98" t="str">
        <f t="shared" si="5"/>
        <v/>
      </c>
      <c r="Q64" s="212" t="str">
        <f>IF((('Your Real Estate Portfolio '!Q64)+('Your Real Estate Portfolio '!Q64*'What If Scenario''s'!$H$17))=0,"",('Your Real Estate Portfolio '!Q64)+('Your Real Estate Portfolio '!Q64*'What If Scenario''s'!$H$17))</f>
        <v/>
      </c>
      <c r="R64" s="184" t="str">
        <f t="shared" si="3"/>
        <v/>
      </c>
      <c r="S64" s="184" t="str">
        <f>IFERROR(R64*'Your Real Estate Portfolio '!C64,"")</f>
        <v/>
      </c>
      <c r="T64" s="99" t="str">
        <f>IFERROR(S64/'Your Real Estate Portfolio '!$L$7,"")</f>
        <v/>
      </c>
    </row>
    <row r="65" spans="1:20" s="134" customFormat="1" ht="30.45" customHeight="1" thickBot="1" x14ac:dyDescent="0.3">
      <c r="A65" s="148" t="s">
        <v>40</v>
      </c>
      <c r="B65" s="149"/>
      <c r="C65" s="149"/>
      <c r="D65" s="150">
        <f>SUM(D14:D64)</f>
        <v>1030000</v>
      </c>
      <c r="E65" s="150">
        <f>SUM(E14:E64)</f>
        <v>595000</v>
      </c>
      <c r="F65" s="151">
        <f>E65/D65</f>
        <v>0.57766990291262132</v>
      </c>
      <c r="G65" s="150">
        <f>SUM(G14:G64)</f>
        <v>435000</v>
      </c>
      <c r="H65" s="150">
        <f>SUM(H14:H64)</f>
        <v>372500</v>
      </c>
      <c r="I65" s="152">
        <f>H65/'Your Real Estate Portfolio '!H7</f>
        <v>0.49666666666666665</v>
      </c>
      <c r="J65" s="153"/>
      <c r="K65" s="154"/>
      <c r="L65" s="154"/>
      <c r="M65" s="154"/>
      <c r="N65" s="148"/>
      <c r="O65" s="150">
        <f>SUM(O14:O64)</f>
        <v>6695</v>
      </c>
      <c r="P65" s="150">
        <f>SUM(P14:P64)</f>
        <v>2726.3079967003509</v>
      </c>
      <c r="Q65" s="150">
        <f>SUM(Q14:Q64)</f>
        <v>2230</v>
      </c>
      <c r="R65" s="150">
        <f>SUM(R14:R64)</f>
        <v>20864.304039595787</v>
      </c>
      <c r="S65" s="150">
        <f>SUM(S14:S64)</f>
        <v>18391.399333347385</v>
      </c>
      <c r="T65" s="152">
        <f>S65/'Your Real Estate Portfolio '!L7</f>
        <v>0.36782798666694771</v>
      </c>
    </row>
    <row r="66" spans="1:20" x14ac:dyDescent="0.25">
      <c r="I66" s="90"/>
      <c r="J66" s="90"/>
    </row>
    <row r="67" spans="1:20" x14ac:dyDescent="0.25">
      <c r="I67" s="90"/>
      <c r="J67" s="90"/>
    </row>
    <row r="68" spans="1:20" x14ac:dyDescent="0.25">
      <c r="I68" s="90"/>
      <c r="J68" s="90"/>
    </row>
    <row r="69" spans="1:20" x14ac:dyDescent="0.25">
      <c r="I69" s="90"/>
      <c r="J69" s="90"/>
    </row>
    <row r="70" spans="1:20" x14ac:dyDescent="0.25">
      <c r="I70" s="90"/>
      <c r="J70" s="90"/>
    </row>
    <row r="71" spans="1:20" x14ac:dyDescent="0.25">
      <c r="I71" s="90"/>
      <c r="J71" s="90"/>
    </row>
    <row r="72" spans="1:20" x14ac:dyDescent="0.25">
      <c r="I72" s="90"/>
      <c r="J72" s="90"/>
    </row>
    <row r="73" spans="1:20" x14ac:dyDescent="0.25">
      <c r="I73" s="90"/>
      <c r="J73" s="90"/>
    </row>
    <row r="74" spans="1:20" x14ac:dyDescent="0.25">
      <c r="I74" s="90"/>
      <c r="J74" s="90"/>
    </row>
    <row r="75" spans="1:20" x14ac:dyDescent="0.25">
      <c r="I75" s="90"/>
      <c r="J75" s="90"/>
    </row>
    <row r="76" spans="1:20" x14ac:dyDescent="0.25">
      <c r="I76" s="90"/>
      <c r="J76" s="90"/>
    </row>
    <row r="77" spans="1:20" x14ac:dyDescent="0.25">
      <c r="I77" s="90"/>
      <c r="J77" s="90"/>
    </row>
    <row r="78" spans="1:20" x14ac:dyDescent="0.25">
      <c r="I78" s="90"/>
      <c r="J78" s="90"/>
    </row>
    <row r="79" spans="1:20" x14ac:dyDescent="0.25">
      <c r="I79" s="90"/>
      <c r="J79" s="90"/>
    </row>
    <row r="80" spans="1:20" x14ac:dyDescent="0.25">
      <c r="I80" s="90"/>
      <c r="J80" s="90"/>
    </row>
    <row r="81" spans="9:10" x14ac:dyDescent="0.25">
      <c r="I81" s="90"/>
      <c r="J81" s="90"/>
    </row>
    <row r="82" spans="9:10" x14ac:dyDescent="0.25">
      <c r="I82" s="90"/>
      <c r="J82" s="90"/>
    </row>
    <row r="83" spans="9:10" x14ac:dyDescent="0.25">
      <c r="I83" s="90"/>
      <c r="J83" s="90"/>
    </row>
    <row r="84" spans="9:10" x14ac:dyDescent="0.25">
      <c r="I84" s="90"/>
      <c r="J84" s="90"/>
    </row>
    <row r="85" spans="9:10" x14ac:dyDescent="0.25">
      <c r="I85" s="90"/>
      <c r="J85" s="90"/>
    </row>
    <row r="86" spans="9:10" x14ac:dyDescent="0.25">
      <c r="I86" s="90"/>
      <c r="J86" s="90"/>
    </row>
    <row r="87" spans="9:10" x14ac:dyDescent="0.25">
      <c r="I87" s="90"/>
      <c r="J87" s="90"/>
    </row>
    <row r="88" spans="9:10" x14ac:dyDescent="0.25">
      <c r="I88" s="90"/>
      <c r="J88" s="90"/>
    </row>
    <row r="89" spans="9:10" x14ac:dyDescent="0.25">
      <c r="I89" s="90"/>
      <c r="J89" s="90"/>
    </row>
    <row r="90" spans="9:10" x14ac:dyDescent="0.25">
      <c r="I90" s="90"/>
      <c r="J90" s="90"/>
    </row>
    <row r="91" spans="9:10" x14ac:dyDescent="0.25">
      <c r="I91" s="90"/>
      <c r="J91" s="90"/>
    </row>
    <row r="92" spans="9:10" x14ac:dyDescent="0.25">
      <c r="I92" s="90"/>
      <c r="J92" s="90"/>
    </row>
    <row r="93" spans="9:10" x14ac:dyDescent="0.25">
      <c r="I93" s="90"/>
      <c r="J93" s="90"/>
    </row>
    <row r="94" spans="9:10" x14ac:dyDescent="0.25">
      <c r="I94" s="90"/>
      <c r="J94" s="90"/>
    </row>
    <row r="95" spans="9:10" x14ac:dyDescent="0.25">
      <c r="I95" s="90"/>
      <c r="J95" s="90"/>
    </row>
    <row r="96" spans="9:10" x14ac:dyDescent="0.25">
      <c r="I96" s="90"/>
      <c r="J96" s="90"/>
    </row>
    <row r="97" spans="9:10" x14ac:dyDescent="0.25">
      <c r="I97" s="90"/>
      <c r="J97" s="90"/>
    </row>
    <row r="98" spans="9:10" x14ac:dyDescent="0.25">
      <c r="I98" s="90"/>
      <c r="J98" s="90"/>
    </row>
    <row r="99" spans="9:10" x14ac:dyDescent="0.25">
      <c r="I99" s="90"/>
      <c r="J99" s="90"/>
    </row>
  </sheetData>
  <sheetProtection algorithmName="SHA-512" hashValue="bu8pOIOhooV/1wf4HnNG24ZiqRlXANXHlzjgmTqi/4KekIVi2gMTZA137HioIOchcDVFVF3Vb9LEk/WHB0Y0FQ==" saltValue="dHEGCcyvdIQ/S1oBc++SCQ==" spinCount="100000" sheet="1" objects="1" scenarios="1"/>
  <mergeCells count="8">
    <mergeCell ref="A7:E10"/>
    <mergeCell ref="F9:G9"/>
    <mergeCell ref="J9:K9"/>
    <mergeCell ref="F6:L6"/>
    <mergeCell ref="F7:G7"/>
    <mergeCell ref="J7:K7"/>
    <mergeCell ref="F8:G8"/>
    <mergeCell ref="J8:K8"/>
  </mergeCells>
  <phoneticPr fontId="2" type="noConversion"/>
  <pageMargins left="0.75" right="0.75" top="1" bottom="1" header="0.5" footer="0.5"/>
  <pageSetup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12"/>
  <sheetViews>
    <sheetView showGridLines="0" workbookViewId="0">
      <selection activeCell="A3" sqref="A3"/>
    </sheetView>
  </sheetViews>
  <sheetFormatPr defaultColWidth="8.77734375" defaultRowHeight="13.2" x14ac:dyDescent="0.25"/>
  <cols>
    <col min="1" max="1" width="100" customWidth="1"/>
  </cols>
  <sheetData>
    <row r="1" spans="1:1" s="187" customFormat="1" ht="52.8" x14ac:dyDescent="0.3">
      <c r="A1" s="204" t="s">
        <v>89</v>
      </c>
    </row>
    <row r="2" spans="1:1" s="187" customFormat="1" ht="17.399999999999999" x14ac:dyDescent="0.3">
      <c r="A2" s="204"/>
    </row>
    <row r="3" spans="1:1" s="187" customFormat="1" ht="52.8" x14ac:dyDescent="0.3">
      <c r="A3" s="204" t="s">
        <v>90</v>
      </c>
    </row>
    <row r="4" spans="1:1" s="187" customFormat="1" ht="17.399999999999999" x14ac:dyDescent="0.3">
      <c r="A4" s="204"/>
    </row>
    <row r="5" spans="1:1" s="187" customFormat="1" ht="39.6" x14ac:dyDescent="0.3">
      <c r="A5" s="204" t="s">
        <v>91</v>
      </c>
    </row>
    <row r="6" spans="1:1" s="187" customFormat="1" ht="17.399999999999999" x14ac:dyDescent="0.3">
      <c r="A6" s="186"/>
    </row>
    <row r="7" spans="1:1" ht="15" x14ac:dyDescent="0.25">
      <c r="A7" s="185"/>
    </row>
    <row r="8" spans="1:1" ht="15" x14ac:dyDescent="0.25">
      <c r="A8" s="185"/>
    </row>
    <row r="9" spans="1:1" ht="15" x14ac:dyDescent="0.25">
      <c r="A9" s="185"/>
    </row>
    <row r="10" spans="1:1" ht="15" x14ac:dyDescent="0.25">
      <c r="A10" s="185"/>
    </row>
    <row r="11" spans="1:1" ht="15" x14ac:dyDescent="0.25">
      <c r="A11" s="185"/>
    </row>
    <row r="12" spans="1:1" ht="15" x14ac:dyDescent="0.25">
      <c r="A12" s="185"/>
    </row>
  </sheetData>
  <sheetProtection password="8130" sheet="1" objects="1" scenarios="1"/>
  <phoneticPr fontId="2"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B1:J321"/>
  <sheetViews>
    <sheetView showGridLines="0" showRowColHeaders="0" workbookViewId="0">
      <pane ySplit="21" topLeftCell="A22" activePane="bottomLeft" state="frozen"/>
      <selection pane="bottomLeft" activeCell="G7" sqref="G7"/>
    </sheetView>
  </sheetViews>
  <sheetFormatPr defaultColWidth="9.33203125" defaultRowHeight="10.199999999999999" x14ac:dyDescent="0.2"/>
  <cols>
    <col min="1" max="1" width="0.6640625" style="2" customWidth="1"/>
    <col min="2" max="2" width="4.21875" style="1" customWidth="1"/>
    <col min="3" max="3" width="5.77734375" style="2" customWidth="1"/>
    <col min="4" max="4" width="8.44140625" style="2" customWidth="1"/>
    <col min="5" max="5" width="12.44140625" style="2" customWidth="1"/>
    <col min="6" max="9" width="11.77734375" style="2" customWidth="1"/>
    <col min="10" max="10" width="11" style="2" customWidth="1"/>
    <col min="11" max="12" width="2.44140625" style="2" customWidth="1"/>
    <col min="13" max="13" width="65" style="2" customWidth="1"/>
    <col min="14" max="16384" width="9.33203125" style="2"/>
  </cols>
  <sheetData>
    <row r="1" spans="2:10" ht="4.5" customHeight="1" x14ac:dyDescent="0.2"/>
    <row r="2" spans="2:10" ht="16.8" customHeight="1" x14ac:dyDescent="0.2">
      <c r="B2" s="3"/>
      <c r="C2" s="4"/>
      <c r="D2" s="4"/>
      <c r="E2" s="4"/>
      <c r="F2" s="4"/>
      <c r="G2" s="4"/>
      <c r="H2" s="5"/>
    </row>
    <row r="3" spans="2:10" ht="4.5" customHeight="1" x14ac:dyDescent="0.2"/>
    <row r="4" spans="2:10" ht="12" x14ac:dyDescent="0.25">
      <c r="B4" s="6" t="s">
        <v>10</v>
      </c>
      <c r="C4" s="7"/>
      <c r="D4" s="7"/>
      <c r="E4" s="7"/>
      <c r="F4" s="7"/>
      <c r="G4" s="7"/>
      <c r="H4" s="8"/>
    </row>
    <row r="5" spans="2:10" ht="11.4" x14ac:dyDescent="0.2">
      <c r="B5" s="9" t="s">
        <v>11</v>
      </c>
      <c r="C5" s="10"/>
      <c r="D5" s="10" t="s">
        <v>12</v>
      </c>
      <c r="E5" s="11"/>
      <c r="F5" s="11"/>
      <c r="G5" s="11"/>
      <c r="H5" s="12"/>
    </row>
    <row r="6" spans="2:10" ht="11.4" x14ac:dyDescent="0.2">
      <c r="B6" s="13"/>
      <c r="C6" s="14"/>
      <c r="D6" s="15" t="s">
        <v>13</v>
      </c>
      <c r="E6" s="16" t="s">
        <v>14</v>
      </c>
      <c r="F6" s="16" t="s">
        <v>4</v>
      </c>
      <c r="G6" s="16" t="s">
        <v>15</v>
      </c>
      <c r="H6" s="16" t="s">
        <v>16</v>
      </c>
    </row>
    <row r="7" spans="2:10" ht="13.2" x14ac:dyDescent="0.25">
      <c r="B7" s="17"/>
      <c r="C7" s="18"/>
      <c r="D7" s="19">
        <v>37560</v>
      </c>
      <c r="E7" s="96">
        <v>193408</v>
      </c>
      <c r="F7" s="97">
        <v>7.5</v>
      </c>
      <c r="G7" s="95">
        <v>300</v>
      </c>
      <c r="H7" s="20"/>
    </row>
    <row r="8" spans="2:10" ht="15" customHeight="1" x14ac:dyDescent="0.2">
      <c r="D8" s="21"/>
      <c r="E8" s="22" t="str">
        <f>IF(COUNT(E7:H7)&lt;&gt;3,"Please specify 3 of the 4 required entries above.","")</f>
        <v/>
      </c>
      <c r="F8" s="23"/>
      <c r="G8" s="24"/>
      <c r="H8" s="24"/>
    </row>
    <row r="9" spans="2:10" ht="12" x14ac:dyDescent="0.25">
      <c r="B9" s="25" t="s">
        <v>17</v>
      </c>
      <c r="C9" s="7"/>
      <c r="D9" s="7"/>
      <c r="E9" s="7"/>
      <c r="F9" s="26"/>
      <c r="G9" s="27"/>
      <c r="H9" s="27"/>
      <c r="I9" s="28"/>
      <c r="J9" s="29"/>
    </row>
    <row r="10" spans="2:10" ht="12" x14ac:dyDescent="0.25">
      <c r="B10" s="13"/>
      <c r="C10" s="30"/>
      <c r="D10" s="31" t="s">
        <v>18</v>
      </c>
      <c r="E10" s="32"/>
      <c r="F10" s="11"/>
      <c r="G10" s="33" t="s">
        <v>19</v>
      </c>
      <c r="H10" s="34"/>
      <c r="I10" s="14"/>
      <c r="J10" s="35"/>
    </row>
    <row r="11" spans="2:10" ht="12" x14ac:dyDescent="0.25">
      <c r="B11" s="36"/>
      <c r="C11" s="37"/>
      <c r="D11" s="33" t="s">
        <v>20</v>
      </c>
      <c r="E11" s="34"/>
      <c r="F11" s="11"/>
      <c r="G11" s="38"/>
      <c r="H11" s="11"/>
      <c r="I11" s="11"/>
      <c r="J11" s="39"/>
    </row>
    <row r="12" spans="2:10" ht="12" x14ac:dyDescent="0.25">
      <c r="B12" s="17"/>
      <c r="C12" s="40"/>
      <c r="D12" s="41" t="s">
        <v>21</v>
      </c>
      <c r="E12" s="42"/>
      <c r="F12" s="18"/>
      <c r="G12" s="41" t="s">
        <v>22</v>
      </c>
      <c r="H12" s="42"/>
      <c r="I12" s="18"/>
      <c r="J12" s="43"/>
    </row>
    <row r="13" spans="2:10" ht="4.5" customHeight="1" x14ac:dyDescent="0.2">
      <c r="B13" s="44"/>
      <c r="C13" s="45"/>
      <c r="D13" s="45"/>
      <c r="E13" s="45"/>
      <c r="F13" s="45"/>
      <c r="G13" s="45"/>
      <c r="H13" s="45"/>
      <c r="I13" s="45"/>
      <c r="J13" s="45"/>
    </row>
    <row r="14" spans="2:10" ht="12" x14ac:dyDescent="0.25">
      <c r="B14" s="25" t="s">
        <v>23</v>
      </c>
      <c r="C14" s="46"/>
      <c r="D14" s="47"/>
      <c r="E14" s="47"/>
      <c r="F14" s="7"/>
      <c r="G14" s="27"/>
      <c r="H14" s="27" t="str">
        <f>IF(OR(ISERROR(F18),F17&lt;0),"Payment is too low to pay off!","")</f>
        <v/>
      </c>
      <c r="I14" s="27"/>
      <c r="J14" s="48"/>
    </row>
    <row r="15" spans="2:10" ht="12" x14ac:dyDescent="0.25">
      <c r="B15" s="36"/>
      <c r="C15" s="49"/>
      <c r="D15" s="49"/>
      <c r="E15" s="49" t="s">
        <v>24</v>
      </c>
      <c r="F15" s="50">
        <f>D7</f>
        <v>37560</v>
      </c>
      <c r="G15" s="51"/>
      <c r="H15" s="49" t="s">
        <v>25</v>
      </c>
      <c r="I15" s="52">
        <f>IF(C14&lt;&gt;"",ROUND(C14,2),IF(H7="",-ROUND((PMT(F7/1200,G7,E7,0,0)),2),H7))</f>
        <v>1429.27</v>
      </c>
      <c r="J15" s="53"/>
    </row>
    <row r="16" spans="2:10" ht="12" x14ac:dyDescent="0.25">
      <c r="B16" s="36"/>
      <c r="C16" s="49"/>
      <c r="D16" s="49"/>
      <c r="E16" s="49" t="s">
        <v>26</v>
      </c>
      <c r="F16" s="54">
        <f>IF(C14&lt;&gt;"",NA(),IF(E7="",-PV(F7/1200,G7,H7,0,0),E7))</f>
        <v>193408</v>
      </c>
      <c r="G16" s="55"/>
      <c r="H16" s="49" t="s">
        <v>27</v>
      </c>
      <c r="I16" s="56">
        <f>IF(ROWS(MONTHLY_DATA)+2=F18,INDEX(MONTHLY_DATA,ROWS(MONTHLY_DATA),4)+INDEX(MONTHLY_DATA,ROWS(MONTHLY_DATA),5)+INDEX(MONTHLY_DATA,ROWS(MONTHLY_DATA),6)," Recalculate")</f>
        <v>1427.4899999999748</v>
      </c>
      <c r="J16" s="57"/>
    </row>
    <row r="17" spans="2:10" ht="12" x14ac:dyDescent="0.25">
      <c r="B17" s="36"/>
      <c r="C17" s="49"/>
      <c r="D17" s="49"/>
      <c r="E17" s="49" t="s">
        <v>28</v>
      </c>
      <c r="F17" s="58">
        <f>IF(E8&lt;&gt;"",NA(),IF(F7="",1200*RATE(G7,H7,-E7,,,0.1),F7))</f>
        <v>7.5</v>
      </c>
      <c r="G17" s="59"/>
      <c r="H17" s="49" t="s">
        <v>29</v>
      </c>
      <c r="I17" s="52">
        <f>IF(ISERROR(I16/I16),I16,IF(MOD(F18,1)=0,INT(F18-1)*I15+I16,INT(F18)*I15+I16))</f>
        <v>428779.22</v>
      </c>
      <c r="J17" s="60"/>
    </row>
    <row r="18" spans="2:10" ht="12" x14ac:dyDescent="0.25">
      <c r="B18" s="17"/>
      <c r="C18" s="61"/>
      <c r="D18" s="61"/>
      <c r="E18" s="61" t="s">
        <v>30</v>
      </c>
      <c r="F18" s="62">
        <f>IF(E8&lt;&gt;"",NA(),IF(G7="",CEILING(-NPER(F7/1200,H7,,E7,),1),G7))</f>
        <v>300</v>
      </c>
      <c r="G18" s="63"/>
      <c r="H18" s="61" t="s">
        <v>31</v>
      </c>
      <c r="I18" s="64">
        <f>IF(ISERROR(I16/I16),I16,I17-F16)</f>
        <v>235371.21999999997</v>
      </c>
      <c r="J18" s="65"/>
    </row>
    <row r="19" spans="2:10" ht="4.5" customHeight="1" x14ac:dyDescent="0.2">
      <c r="B19" s="44"/>
      <c r="C19" s="45"/>
      <c r="D19" s="45"/>
      <c r="E19" s="45"/>
      <c r="F19" s="66"/>
      <c r="G19" s="45"/>
      <c r="H19" s="45"/>
      <c r="I19" s="66"/>
      <c r="J19" s="66"/>
    </row>
    <row r="20" spans="2:10" ht="12" x14ac:dyDescent="0.25">
      <c r="B20" s="67" t="s">
        <v>32</v>
      </c>
      <c r="C20" s="68"/>
      <c r="D20" s="68"/>
      <c r="E20" s="68"/>
      <c r="F20" s="69"/>
      <c r="G20" s="70" t="s">
        <v>33</v>
      </c>
      <c r="H20" s="69"/>
      <c r="I20" s="70" t="s">
        <v>34</v>
      </c>
      <c r="J20" s="70"/>
    </row>
    <row r="21" spans="2:10" x14ac:dyDescent="0.2">
      <c r="B21" s="71" t="s">
        <v>35</v>
      </c>
      <c r="C21" s="72" t="s">
        <v>36</v>
      </c>
      <c r="D21" s="73" t="s">
        <v>5</v>
      </c>
      <c r="E21" s="73" t="s">
        <v>37</v>
      </c>
      <c r="F21" s="74" t="s">
        <v>38</v>
      </c>
      <c r="G21" s="73" t="s">
        <v>5</v>
      </c>
      <c r="H21" s="74" t="s">
        <v>37</v>
      </c>
      <c r="I21" s="73" t="s">
        <v>5</v>
      </c>
      <c r="J21" s="73" t="s">
        <v>37</v>
      </c>
    </row>
    <row r="22" spans="2:10" ht="11.4" x14ac:dyDescent="0.2">
      <c r="B22" s="75">
        <v>1</v>
      </c>
      <c r="C22" s="76">
        <f>DATEVALUE(IF(MONTH(F15)=12,1,MONTH(F15)+1)&amp;"/15/"&amp;IF(MONTH(F15)=12,YEAR(F15)+1,YEAR(F15)))</f>
        <v>37575</v>
      </c>
      <c r="D22" s="77">
        <f>(F18/F18)*IF(F17&lt;0,NA(),ROUND($F$17*$F$16/1200,2))</f>
        <v>1208.8</v>
      </c>
      <c r="E22" s="77">
        <f>$I$15-D22</f>
        <v>220.47000000000003</v>
      </c>
      <c r="F22" s="77">
        <f>$F$16-E22</f>
        <v>193187.53</v>
      </c>
      <c r="G22" s="77">
        <f>SUM($D$21:D22)</f>
        <v>1208.8</v>
      </c>
      <c r="H22" s="77">
        <f>SUM($E$21:E22)</f>
        <v>220.47000000000003</v>
      </c>
      <c r="I22" s="77">
        <f>D22</f>
        <v>1208.8</v>
      </c>
      <c r="J22" s="77">
        <f>E22</f>
        <v>220.47000000000003</v>
      </c>
    </row>
    <row r="23" spans="2:10" ht="11.4" x14ac:dyDescent="0.2">
      <c r="B23" s="78">
        <f t="shared" ref="B23:B86" si="0">B22+1</f>
        <v>2</v>
      </c>
      <c r="C23" s="79">
        <f t="shared" ref="C23:C86" si="1">C22+365.25/12</f>
        <v>37605.4375</v>
      </c>
      <c r="D23" s="80">
        <f t="shared" ref="D23:D86" si="2">ROUND(F22*$F$17/1200,2)</f>
        <v>1207.42</v>
      </c>
      <c r="E23" s="80">
        <f t="shared" ref="E23:E86" si="3">IF(B23&gt;=$F$18,F22,$I$15-D23)</f>
        <v>221.84999999999991</v>
      </c>
      <c r="F23" s="80">
        <f t="shared" ref="F23:F86" si="4">MAX(0,F22-E23)</f>
        <v>192965.68</v>
      </c>
      <c r="G23" s="80">
        <f>SUM($D$21:D23)</f>
        <v>2416.2200000000003</v>
      </c>
      <c r="H23" s="80">
        <f>SUM($E$21:E23)</f>
        <v>442.31999999999994</v>
      </c>
      <c r="I23" s="80">
        <f t="shared" ref="I23:I86" si="5">IF(YEAR($C22)=YEAR($C23),I22+D23,D23)</f>
        <v>2416.2200000000003</v>
      </c>
      <c r="J23" s="80">
        <f t="shared" ref="J23:J86" si="6">IF(YEAR($C22)=YEAR($C23),J22+E23,E23)</f>
        <v>442.31999999999994</v>
      </c>
    </row>
    <row r="24" spans="2:10" ht="11.4" x14ac:dyDescent="0.2">
      <c r="B24" s="78">
        <f t="shared" si="0"/>
        <v>3</v>
      </c>
      <c r="C24" s="79">
        <f t="shared" si="1"/>
        <v>37635.875</v>
      </c>
      <c r="D24" s="80">
        <f t="shared" si="2"/>
        <v>1206.04</v>
      </c>
      <c r="E24" s="80">
        <f t="shared" si="3"/>
        <v>223.23000000000002</v>
      </c>
      <c r="F24" s="80">
        <f t="shared" si="4"/>
        <v>192742.44999999998</v>
      </c>
      <c r="G24" s="80">
        <f>SUM($D$21:D24)</f>
        <v>3622.26</v>
      </c>
      <c r="H24" s="80">
        <f>SUM($E$21:E24)</f>
        <v>665.55</v>
      </c>
      <c r="I24" s="80">
        <f t="shared" si="5"/>
        <v>1206.04</v>
      </c>
      <c r="J24" s="80">
        <f t="shared" si="6"/>
        <v>223.23000000000002</v>
      </c>
    </row>
    <row r="25" spans="2:10" ht="11.4" x14ac:dyDescent="0.2">
      <c r="B25" s="78">
        <f t="shared" si="0"/>
        <v>4</v>
      </c>
      <c r="C25" s="79">
        <f t="shared" si="1"/>
        <v>37666.3125</v>
      </c>
      <c r="D25" s="80">
        <f t="shared" si="2"/>
        <v>1204.6400000000001</v>
      </c>
      <c r="E25" s="80">
        <f t="shared" si="3"/>
        <v>224.62999999999988</v>
      </c>
      <c r="F25" s="80">
        <f t="shared" si="4"/>
        <v>192517.81999999998</v>
      </c>
      <c r="G25" s="80">
        <f>SUM($D$21:D25)</f>
        <v>4826.9000000000005</v>
      </c>
      <c r="H25" s="80">
        <f>SUM($E$21:E25)</f>
        <v>890.17999999999984</v>
      </c>
      <c r="I25" s="80">
        <f t="shared" si="5"/>
        <v>2410.6800000000003</v>
      </c>
      <c r="J25" s="80">
        <f t="shared" si="6"/>
        <v>447.8599999999999</v>
      </c>
    </row>
    <row r="26" spans="2:10" ht="11.4" x14ac:dyDescent="0.2">
      <c r="B26" s="78">
        <f t="shared" si="0"/>
        <v>5</v>
      </c>
      <c r="C26" s="79">
        <f t="shared" si="1"/>
        <v>37696.75</v>
      </c>
      <c r="D26" s="80">
        <f t="shared" si="2"/>
        <v>1203.24</v>
      </c>
      <c r="E26" s="80">
        <f t="shared" si="3"/>
        <v>226.02999999999997</v>
      </c>
      <c r="F26" s="80">
        <f t="shared" si="4"/>
        <v>192291.78999999998</v>
      </c>
      <c r="G26" s="80">
        <f>SUM($D$21:D26)</f>
        <v>6030.14</v>
      </c>
      <c r="H26" s="80">
        <f>SUM($E$21:E26)</f>
        <v>1116.2099999999998</v>
      </c>
      <c r="I26" s="80">
        <f t="shared" si="5"/>
        <v>3613.92</v>
      </c>
      <c r="J26" s="80">
        <f t="shared" si="6"/>
        <v>673.88999999999987</v>
      </c>
    </row>
    <row r="27" spans="2:10" ht="11.4" x14ac:dyDescent="0.2">
      <c r="B27" s="78">
        <f t="shared" si="0"/>
        <v>6</v>
      </c>
      <c r="C27" s="79">
        <f t="shared" si="1"/>
        <v>37727.1875</v>
      </c>
      <c r="D27" s="80">
        <f t="shared" si="2"/>
        <v>1201.82</v>
      </c>
      <c r="E27" s="80">
        <f t="shared" si="3"/>
        <v>227.45000000000005</v>
      </c>
      <c r="F27" s="80">
        <f t="shared" si="4"/>
        <v>192064.33999999997</v>
      </c>
      <c r="G27" s="80">
        <f>SUM($D$21:D27)</f>
        <v>7231.96</v>
      </c>
      <c r="H27" s="80">
        <f>SUM($E$21:E27)</f>
        <v>1343.6599999999999</v>
      </c>
      <c r="I27" s="80">
        <f t="shared" si="5"/>
        <v>4815.74</v>
      </c>
      <c r="J27" s="80">
        <f t="shared" si="6"/>
        <v>901.33999999999992</v>
      </c>
    </row>
    <row r="28" spans="2:10" ht="11.4" x14ac:dyDescent="0.2">
      <c r="B28" s="78">
        <f t="shared" si="0"/>
        <v>7</v>
      </c>
      <c r="C28" s="79">
        <f t="shared" si="1"/>
        <v>37757.625</v>
      </c>
      <c r="D28" s="80">
        <f t="shared" si="2"/>
        <v>1200.4000000000001</v>
      </c>
      <c r="E28" s="80">
        <f t="shared" si="3"/>
        <v>228.86999999999989</v>
      </c>
      <c r="F28" s="80">
        <f t="shared" si="4"/>
        <v>191835.46999999997</v>
      </c>
      <c r="G28" s="80">
        <f>SUM($D$21:D28)</f>
        <v>8432.36</v>
      </c>
      <c r="H28" s="80">
        <f>SUM($E$21:E28)</f>
        <v>1572.5299999999997</v>
      </c>
      <c r="I28" s="80">
        <f t="shared" si="5"/>
        <v>6016.1399999999994</v>
      </c>
      <c r="J28" s="80">
        <f t="shared" si="6"/>
        <v>1130.2099999999998</v>
      </c>
    </row>
    <row r="29" spans="2:10" ht="11.4" x14ac:dyDescent="0.2">
      <c r="B29" s="78">
        <f t="shared" si="0"/>
        <v>8</v>
      </c>
      <c r="C29" s="79">
        <f t="shared" si="1"/>
        <v>37788.0625</v>
      </c>
      <c r="D29" s="80">
        <f t="shared" si="2"/>
        <v>1198.97</v>
      </c>
      <c r="E29" s="80">
        <f t="shared" si="3"/>
        <v>230.29999999999995</v>
      </c>
      <c r="F29" s="80">
        <f t="shared" si="4"/>
        <v>191605.16999999998</v>
      </c>
      <c r="G29" s="80">
        <f>SUM($D$21:D29)</f>
        <v>9631.33</v>
      </c>
      <c r="H29" s="80">
        <f>SUM($E$21:E29)</f>
        <v>1802.8299999999997</v>
      </c>
      <c r="I29" s="80">
        <f t="shared" si="5"/>
        <v>7215.11</v>
      </c>
      <c r="J29" s="80">
        <f t="shared" si="6"/>
        <v>1360.5099999999998</v>
      </c>
    </row>
    <row r="30" spans="2:10" ht="11.4" x14ac:dyDescent="0.2">
      <c r="B30" s="78">
        <f t="shared" si="0"/>
        <v>9</v>
      </c>
      <c r="C30" s="79">
        <f t="shared" si="1"/>
        <v>37818.5</v>
      </c>
      <c r="D30" s="80">
        <f t="shared" si="2"/>
        <v>1197.53</v>
      </c>
      <c r="E30" s="80">
        <f t="shared" si="3"/>
        <v>231.74</v>
      </c>
      <c r="F30" s="80">
        <f t="shared" si="4"/>
        <v>191373.43</v>
      </c>
      <c r="G30" s="80">
        <f>SUM($D$21:D30)</f>
        <v>10828.86</v>
      </c>
      <c r="H30" s="80">
        <f>SUM($E$21:E30)</f>
        <v>2034.5699999999997</v>
      </c>
      <c r="I30" s="80">
        <f t="shared" si="5"/>
        <v>8412.64</v>
      </c>
      <c r="J30" s="80">
        <f t="shared" si="6"/>
        <v>1592.2499999999998</v>
      </c>
    </row>
    <row r="31" spans="2:10" ht="11.4" x14ac:dyDescent="0.2">
      <c r="B31" s="78">
        <f t="shared" si="0"/>
        <v>10</v>
      </c>
      <c r="C31" s="79">
        <f t="shared" si="1"/>
        <v>37848.9375</v>
      </c>
      <c r="D31" s="80">
        <f t="shared" si="2"/>
        <v>1196.08</v>
      </c>
      <c r="E31" s="80">
        <f t="shared" si="3"/>
        <v>233.19000000000005</v>
      </c>
      <c r="F31" s="80">
        <f t="shared" si="4"/>
        <v>191140.24</v>
      </c>
      <c r="G31" s="80">
        <f>SUM($D$21:D31)</f>
        <v>12024.94</v>
      </c>
      <c r="H31" s="80">
        <f>SUM($E$21:E31)</f>
        <v>2267.7599999999998</v>
      </c>
      <c r="I31" s="80">
        <f t="shared" si="5"/>
        <v>9608.7199999999993</v>
      </c>
      <c r="J31" s="80">
        <f t="shared" si="6"/>
        <v>1825.4399999999998</v>
      </c>
    </row>
    <row r="32" spans="2:10" ht="11.4" x14ac:dyDescent="0.2">
      <c r="B32" s="78">
        <f t="shared" si="0"/>
        <v>11</v>
      </c>
      <c r="C32" s="79">
        <f t="shared" si="1"/>
        <v>37879.375</v>
      </c>
      <c r="D32" s="80">
        <f t="shared" si="2"/>
        <v>1194.6300000000001</v>
      </c>
      <c r="E32" s="80">
        <f t="shared" si="3"/>
        <v>234.63999999999987</v>
      </c>
      <c r="F32" s="80">
        <f t="shared" si="4"/>
        <v>190905.59999999998</v>
      </c>
      <c r="G32" s="80">
        <f>SUM($D$21:D32)</f>
        <v>13219.57</v>
      </c>
      <c r="H32" s="80">
        <f>SUM($E$21:E32)</f>
        <v>2502.3999999999996</v>
      </c>
      <c r="I32" s="80">
        <f t="shared" si="5"/>
        <v>10803.349999999999</v>
      </c>
      <c r="J32" s="80">
        <f t="shared" si="6"/>
        <v>2060.08</v>
      </c>
    </row>
    <row r="33" spans="2:10" ht="11.4" x14ac:dyDescent="0.2">
      <c r="B33" s="78">
        <f t="shared" si="0"/>
        <v>12</v>
      </c>
      <c r="C33" s="79">
        <f t="shared" si="1"/>
        <v>37909.8125</v>
      </c>
      <c r="D33" s="80">
        <f t="shared" si="2"/>
        <v>1193.1600000000001</v>
      </c>
      <c r="E33" s="80">
        <f t="shared" si="3"/>
        <v>236.1099999999999</v>
      </c>
      <c r="F33" s="80">
        <f t="shared" si="4"/>
        <v>190669.49</v>
      </c>
      <c r="G33" s="80">
        <f>SUM($D$21:D33)</f>
        <v>14412.73</v>
      </c>
      <c r="H33" s="80">
        <f>SUM($E$21:E33)</f>
        <v>2738.5099999999993</v>
      </c>
      <c r="I33" s="80">
        <f t="shared" si="5"/>
        <v>11996.509999999998</v>
      </c>
      <c r="J33" s="80">
        <f t="shared" si="6"/>
        <v>2296.1899999999996</v>
      </c>
    </row>
    <row r="34" spans="2:10" ht="11.4" x14ac:dyDescent="0.2">
      <c r="B34" s="78">
        <f t="shared" si="0"/>
        <v>13</v>
      </c>
      <c r="C34" s="79">
        <f t="shared" si="1"/>
        <v>37940.25</v>
      </c>
      <c r="D34" s="80">
        <f t="shared" si="2"/>
        <v>1191.68</v>
      </c>
      <c r="E34" s="80">
        <f t="shared" si="3"/>
        <v>237.58999999999992</v>
      </c>
      <c r="F34" s="80">
        <f t="shared" si="4"/>
        <v>190431.9</v>
      </c>
      <c r="G34" s="80">
        <f>SUM($D$21:D34)</f>
        <v>15604.41</v>
      </c>
      <c r="H34" s="80">
        <f>SUM($E$21:E34)</f>
        <v>2976.0999999999995</v>
      </c>
      <c r="I34" s="80">
        <f t="shared" si="5"/>
        <v>13188.189999999999</v>
      </c>
      <c r="J34" s="80">
        <f t="shared" si="6"/>
        <v>2533.7799999999997</v>
      </c>
    </row>
    <row r="35" spans="2:10" ht="11.4" x14ac:dyDescent="0.2">
      <c r="B35" s="78">
        <f t="shared" si="0"/>
        <v>14</v>
      </c>
      <c r="C35" s="79">
        <f t="shared" si="1"/>
        <v>37970.6875</v>
      </c>
      <c r="D35" s="80">
        <f t="shared" si="2"/>
        <v>1190.2</v>
      </c>
      <c r="E35" s="80">
        <f t="shared" si="3"/>
        <v>239.06999999999994</v>
      </c>
      <c r="F35" s="80">
        <f t="shared" si="4"/>
        <v>190192.83</v>
      </c>
      <c r="G35" s="80">
        <f>SUM($D$21:D35)</f>
        <v>16794.61</v>
      </c>
      <c r="H35" s="80">
        <f>SUM($E$21:E35)</f>
        <v>3215.1699999999992</v>
      </c>
      <c r="I35" s="80">
        <f t="shared" si="5"/>
        <v>14378.39</v>
      </c>
      <c r="J35" s="80">
        <f t="shared" si="6"/>
        <v>2772.8499999999995</v>
      </c>
    </row>
    <row r="36" spans="2:10" ht="11.4" x14ac:dyDescent="0.2">
      <c r="B36" s="78">
        <f t="shared" si="0"/>
        <v>15</v>
      </c>
      <c r="C36" s="79">
        <f t="shared" si="1"/>
        <v>38001.125</v>
      </c>
      <c r="D36" s="80">
        <f t="shared" si="2"/>
        <v>1188.71</v>
      </c>
      <c r="E36" s="80">
        <f t="shared" si="3"/>
        <v>240.55999999999995</v>
      </c>
      <c r="F36" s="80">
        <f t="shared" si="4"/>
        <v>189952.27</v>
      </c>
      <c r="G36" s="80">
        <f>SUM($D$21:D36)</f>
        <v>17983.32</v>
      </c>
      <c r="H36" s="80">
        <f>SUM($E$21:E36)</f>
        <v>3455.7299999999991</v>
      </c>
      <c r="I36" s="80">
        <f t="shared" si="5"/>
        <v>1188.71</v>
      </c>
      <c r="J36" s="80">
        <f t="shared" si="6"/>
        <v>240.55999999999995</v>
      </c>
    </row>
    <row r="37" spans="2:10" ht="11.4" x14ac:dyDescent="0.2">
      <c r="B37" s="78">
        <f t="shared" si="0"/>
        <v>16</v>
      </c>
      <c r="C37" s="79">
        <f t="shared" si="1"/>
        <v>38031.5625</v>
      </c>
      <c r="D37" s="80">
        <f t="shared" si="2"/>
        <v>1187.2</v>
      </c>
      <c r="E37" s="80">
        <f t="shared" si="3"/>
        <v>242.06999999999994</v>
      </c>
      <c r="F37" s="80">
        <f t="shared" si="4"/>
        <v>189710.19999999998</v>
      </c>
      <c r="G37" s="80">
        <f>SUM($D$21:D37)</f>
        <v>19170.52</v>
      </c>
      <c r="H37" s="80">
        <f>SUM($E$21:E37)</f>
        <v>3697.7999999999993</v>
      </c>
      <c r="I37" s="80">
        <f t="shared" si="5"/>
        <v>2375.91</v>
      </c>
      <c r="J37" s="80">
        <f t="shared" si="6"/>
        <v>482.62999999999988</v>
      </c>
    </row>
    <row r="38" spans="2:10" ht="11.4" x14ac:dyDescent="0.2">
      <c r="B38" s="78">
        <f t="shared" si="0"/>
        <v>17</v>
      </c>
      <c r="C38" s="79">
        <f t="shared" si="1"/>
        <v>38062</v>
      </c>
      <c r="D38" s="80">
        <f t="shared" si="2"/>
        <v>1185.69</v>
      </c>
      <c r="E38" s="80">
        <f t="shared" si="3"/>
        <v>243.57999999999993</v>
      </c>
      <c r="F38" s="80">
        <f t="shared" si="4"/>
        <v>189466.62</v>
      </c>
      <c r="G38" s="80">
        <f>SUM($D$21:D38)</f>
        <v>20356.21</v>
      </c>
      <c r="H38" s="80">
        <f>SUM($E$21:E38)</f>
        <v>3941.3799999999992</v>
      </c>
      <c r="I38" s="80">
        <f t="shared" si="5"/>
        <v>3561.6</v>
      </c>
      <c r="J38" s="80">
        <f t="shared" si="6"/>
        <v>726.20999999999981</v>
      </c>
    </row>
    <row r="39" spans="2:10" ht="11.4" x14ac:dyDescent="0.2">
      <c r="B39" s="78">
        <f t="shared" si="0"/>
        <v>18</v>
      </c>
      <c r="C39" s="79">
        <f t="shared" si="1"/>
        <v>38092.4375</v>
      </c>
      <c r="D39" s="80">
        <f t="shared" si="2"/>
        <v>1184.17</v>
      </c>
      <c r="E39" s="80">
        <f t="shared" si="3"/>
        <v>245.09999999999991</v>
      </c>
      <c r="F39" s="80">
        <f t="shared" si="4"/>
        <v>189221.52</v>
      </c>
      <c r="G39" s="80">
        <f>SUM($D$21:D39)</f>
        <v>21540.379999999997</v>
      </c>
      <c r="H39" s="80">
        <f>SUM($E$21:E39)</f>
        <v>4186.4799999999996</v>
      </c>
      <c r="I39" s="80">
        <f t="shared" si="5"/>
        <v>4745.7700000000004</v>
      </c>
      <c r="J39" s="80">
        <f t="shared" si="6"/>
        <v>971.30999999999972</v>
      </c>
    </row>
    <row r="40" spans="2:10" ht="11.4" x14ac:dyDescent="0.2">
      <c r="B40" s="78">
        <f t="shared" si="0"/>
        <v>19</v>
      </c>
      <c r="C40" s="79">
        <f t="shared" si="1"/>
        <v>38122.875</v>
      </c>
      <c r="D40" s="80">
        <f t="shared" si="2"/>
        <v>1182.6300000000001</v>
      </c>
      <c r="E40" s="80">
        <f t="shared" si="3"/>
        <v>246.63999999999987</v>
      </c>
      <c r="F40" s="80">
        <f t="shared" si="4"/>
        <v>188974.87999999998</v>
      </c>
      <c r="G40" s="80">
        <f>SUM($D$21:D40)</f>
        <v>22723.01</v>
      </c>
      <c r="H40" s="80">
        <f>SUM($E$21:E40)</f>
        <v>4433.119999999999</v>
      </c>
      <c r="I40" s="80">
        <f t="shared" si="5"/>
        <v>5928.4000000000005</v>
      </c>
      <c r="J40" s="80">
        <f t="shared" si="6"/>
        <v>1217.9499999999996</v>
      </c>
    </row>
    <row r="41" spans="2:10" ht="11.4" x14ac:dyDescent="0.2">
      <c r="B41" s="78">
        <f t="shared" si="0"/>
        <v>20</v>
      </c>
      <c r="C41" s="79">
        <f t="shared" si="1"/>
        <v>38153.3125</v>
      </c>
      <c r="D41" s="80">
        <f t="shared" si="2"/>
        <v>1181.0899999999999</v>
      </c>
      <c r="E41" s="80">
        <f t="shared" si="3"/>
        <v>248.18000000000006</v>
      </c>
      <c r="F41" s="80">
        <f t="shared" si="4"/>
        <v>188726.69999999998</v>
      </c>
      <c r="G41" s="80">
        <f>SUM($D$21:D41)</f>
        <v>23904.1</v>
      </c>
      <c r="H41" s="80">
        <f>SUM($E$21:E41)</f>
        <v>4681.2999999999993</v>
      </c>
      <c r="I41" s="80">
        <f t="shared" si="5"/>
        <v>7109.4900000000007</v>
      </c>
      <c r="J41" s="80">
        <f t="shared" si="6"/>
        <v>1466.1299999999997</v>
      </c>
    </row>
    <row r="42" spans="2:10" ht="11.4" x14ac:dyDescent="0.2">
      <c r="B42" s="78">
        <f t="shared" si="0"/>
        <v>21</v>
      </c>
      <c r="C42" s="79">
        <f t="shared" si="1"/>
        <v>38183.75</v>
      </c>
      <c r="D42" s="80">
        <f t="shared" si="2"/>
        <v>1179.54</v>
      </c>
      <c r="E42" s="80">
        <f t="shared" si="3"/>
        <v>249.73000000000002</v>
      </c>
      <c r="F42" s="80">
        <f t="shared" si="4"/>
        <v>188476.96999999997</v>
      </c>
      <c r="G42" s="80">
        <f>SUM($D$21:D42)</f>
        <v>25083.64</v>
      </c>
      <c r="H42" s="80">
        <f>SUM($E$21:E42)</f>
        <v>4931.0299999999988</v>
      </c>
      <c r="I42" s="80">
        <f t="shared" si="5"/>
        <v>8289.0300000000007</v>
      </c>
      <c r="J42" s="80">
        <f t="shared" si="6"/>
        <v>1715.8599999999997</v>
      </c>
    </row>
    <row r="43" spans="2:10" ht="11.4" x14ac:dyDescent="0.2">
      <c r="B43" s="78">
        <f t="shared" si="0"/>
        <v>22</v>
      </c>
      <c r="C43" s="79">
        <f t="shared" si="1"/>
        <v>38214.1875</v>
      </c>
      <c r="D43" s="80">
        <f t="shared" si="2"/>
        <v>1177.98</v>
      </c>
      <c r="E43" s="80">
        <f t="shared" si="3"/>
        <v>251.28999999999996</v>
      </c>
      <c r="F43" s="80">
        <f t="shared" si="4"/>
        <v>188225.67999999996</v>
      </c>
      <c r="G43" s="80">
        <f>SUM($D$21:D43)</f>
        <v>26261.62</v>
      </c>
      <c r="H43" s="80">
        <f>SUM($E$21:E43)</f>
        <v>5182.3199999999988</v>
      </c>
      <c r="I43" s="80">
        <f t="shared" si="5"/>
        <v>9467.01</v>
      </c>
      <c r="J43" s="80">
        <f t="shared" si="6"/>
        <v>1967.1499999999996</v>
      </c>
    </row>
    <row r="44" spans="2:10" ht="11.4" x14ac:dyDescent="0.2">
      <c r="B44" s="78">
        <f t="shared" si="0"/>
        <v>23</v>
      </c>
      <c r="C44" s="79">
        <f t="shared" si="1"/>
        <v>38244.625</v>
      </c>
      <c r="D44" s="80">
        <f t="shared" si="2"/>
        <v>1176.4100000000001</v>
      </c>
      <c r="E44" s="80">
        <f t="shared" si="3"/>
        <v>252.8599999999999</v>
      </c>
      <c r="F44" s="80">
        <f t="shared" si="4"/>
        <v>187972.81999999998</v>
      </c>
      <c r="G44" s="80">
        <f>SUM($D$21:D44)</f>
        <v>27438.03</v>
      </c>
      <c r="H44" s="80">
        <f>SUM($E$21:E44)</f>
        <v>5435.1799999999985</v>
      </c>
      <c r="I44" s="80">
        <f t="shared" si="5"/>
        <v>10643.42</v>
      </c>
      <c r="J44" s="80">
        <f t="shared" si="6"/>
        <v>2220.0099999999993</v>
      </c>
    </row>
    <row r="45" spans="2:10" ht="11.4" x14ac:dyDescent="0.2">
      <c r="B45" s="78">
        <f t="shared" si="0"/>
        <v>24</v>
      </c>
      <c r="C45" s="79">
        <f t="shared" si="1"/>
        <v>38275.0625</v>
      </c>
      <c r="D45" s="80">
        <f t="shared" si="2"/>
        <v>1174.83</v>
      </c>
      <c r="E45" s="80">
        <f t="shared" si="3"/>
        <v>254.44000000000005</v>
      </c>
      <c r="F45" s="80">
        <f t="shared" si="4"/>
        <v>187718.37999999998</v>
      </c>
      <c r="G45" s="80">
        <f>SUM($D$21:D45)</f>
        <v>28612.86</v>
      </c>
      <c r="H45" s="80">
        <f>SUM($E$21:E45)</f>
        <v>5689.619999999999</v>
      </c>
      <c r="I45" s="80">
        <f t="shared" si="5"/>
        <v>11818.25</v>
      </c>
      <c r="J45" s="80">
        <f t="shared" si="6"/>
        <v>2474.4499999999994</v>
      </c>
    </row>
    <row r="46" spans="2:10" ht="11.4" x14ac:dyDescent="0.2">
      <c r="B46" s="78">
        <f t="shared" si="0"/>
        <v>25</v>
      </c>
      <c r="C46" s="79">
        <f t="shared" si="1"/>
        <v>38305.5</v>
      </c>
      <c r="D46" s="80">
        <f t="shared" si="2"/>
        <v>1173.24</v>
      </c>
      <c r="E46" s="80">
        <f t="shared" si="3"/>
        <v>256.02999999999997</v>
      </c>
      <c r="F46" s="80">
        <f t="shared" si="4"/>
        <v>187462.34999999998</v>
      </c>
      <c r="G46" s="80">
        <f>SUM($D$21:D46)</f>
        <v>29786.100000000002</v>
      </c>
      <c r="H46" s="80">
        <f>SUM($E$21:E46)</f>
        <v>5945.6499999999987</v>
      </c>
      <c r="I46" s="80">
        <f t="shared" si="5"/>
        <v>12991.49</v>
      </c>
      <c r="J46" s="80">
        <f t="shared" si="6"/>
        <v>2730.4799999999996</v>
      </c>
    </row>
    <row r="47" spans="2:10" ht="11.4" x14ac:dyDescent="0.2">
      <c r="B47" s="78">
        <f t="shared" si="0"/>
        <v>26</v>
      </c>
      <c r="C47" s="79">
        <f t="shared" si="1"/>
        <v>38335.9375</v>
      </c>
      <c r="D47" s="80">
        <f t="shared" si="2"/>
        <v>1171.6400000000001</v>
      </c>
      <c r="E47" s="80">
        <f t="shared" si="3"/>
        <v>257.62999999999988</v>
      </c>
      <c r="F47" s="80">
        <f t="shared" si="4"/>
        <v>187204.71999999997</v>
      </c>
      <c r="G47" s="80">
        <f>SUM($D$21:D47)</f>
        <v>30957.74</v>
      </c>
      <c r="H47" s="80">
        <f>SUM($E$21:E47)</f>
        <v>6203.2799999999988</v>
      </c>
      <c r="I47" s="80">
        <f t="shared" si="5"/>
        <v>14163.13</v>
      </c>
      <c r="J47" s="80">
        <f t="shared" si="6"/>
        <v>2988.1099999999997</v>
      </c>
    </row>
    <row r="48" spans="2:10" ht="11.4" x14ac:dyDescent="0.2">
      <c r="B48" s="78">
        <f t="shared" si="0"/>
        <v>27</v>
      </c>
      <c r="C48" s="79">
        <f t="shared" si="1"/>
        <v>38366.375</v>
      </c>
      <c r="D48" s="80">
        <f t="shared" si="2"/>
        <v>1170.03</v>
      </c>
      <c r="E48" s="80">
        <f t="shared" si="3"/>
        <v>259.24</v>
      </c>
      <c r="F48" s="80">
        <f t="shared" si="4"/>
        <v>186945.47999999998</v>
      </c>
      <c r="G48" s="80">
        <f>SUM($D$21:D48)</f>
        <v>32127.77</v>
      </c>
      <c r="H48" s="80">
        <f>SUM($E$21:E48)</f>
        <v>6462.5199999999986</v>
      </c>
      <c r="I48" s="80">
        <f t="shared" si="5"/>
        <v>1170.03</v>
      </c>
      <c r="J48" s="80">
        <f t="shared" si="6"/>
        <v>259.24</v>
      </c>
    </row>
    <row r="49" spans="2:10" ht="11.4" x14ac:dyDescent="0.2">
      <c r="B49" s="78">
        <f t="shared" si="0"/>
        <v>28</v>
      </c>
      <c r="C49" s="79">
        <f t="shared" si="1"/>
        <v>38396.8125</v>
      </c>
      <c r="D49" s="80">
        <f t="shared" si="2"/>
        <v>1168.4100000000001</v>
      </c>
      <c r="E49" s="80">
        <f t="shared" si="3"/>
        <v>260.8599999999999</v>
      </c>
      <c r="F49" s="80">
        <f t="shared" si="4"/>
        <v>186684.62</v>
      </c>
      <c r="G49" s="80">
        <f>SUM($D$21:D49)</f>
        <v>33296.18</v>
      </c>
      <c r="H49" s="80">
        <f>SUM($E$21:E49)</f>
        <v>6723.3799999999983</v>
      </c>
      <c r="I49" s="80">
        <f t="shared" si="5"/>
        <v>2338.44</v>
      </c>
      <c r="J49" s="80">
        <f t="shared" si="6"/>
        <v>520.09999999999991</v>
      </c>
    </row>
    <row r="50" spans="2:10" ht="11.4" x14ac:dyDescent="0.2">
      <c r="B50" s="78">
        <f t="shared" si="0"/>
        <v>29</v>
      </c>
      <c r="C50" s="79">
        <f t="shared" si="1"/>
        <v>38427.25</v>
      </c>
      <c r="D50" s="80">
        <f t="shared" si="2"/>
        <v>1166.78</v>
      </c>
      <c r="E50" s="80">
        <f t="shared" si="3"/>
        <v>262.49</v>
      </c>
      <c r="F50" s="80">
        <f t="shared" si="4"/>
        <v>186422.13</v>
      </c>
      <c r="G50" s="80">
        <f>SUM($D$21:D50)</f>
        <v>34462.959999999999</v>
      </c>
      <c r="H50" s="80">
        <f>SUM($E$21:E50)</f>
        <v>6985.8699999999981</v>
      </c>
      <c r="I50" s="80">
        <f t="shared" si="5"/>
        <v>3505.2200000000003</v>
      </c>
      <c r="J50" s="80">
        <f t="shared" si="6"/>
        <v>782.58999999999992</v>
      </c>
    </row>
    <row r="51" spans="2:10" ht="11.4" x14ac:dyDescent="0.2">
      <c r="B51" s="78">
        <f t="shared" si="0"/>
        <v>30</v>
      </c>
      <c r="C51" s="79">
        <f t="shared" si="1"/>
        <v>38457.6875</v>
      </c>
      <c r="D51" s="80">
        <f t="shared" si="2"/>
        <v>1165.1400000000001</v>
      </c>
      <c r="E51" s="80">
        <f t="shared" si="3"/>
        <v>264.12999999999988</v>
      </c>
      <c r="F51" s="80">
        <f t="shared" si="4"/>
        <v>186158</v>
      </c>
      <c r="G51" s="80">
        <f>SUM($D$21:D51)</f>
        <v>35628.1</v>
      </c>
      <c r="H51" s="80">
        <f>SUM($E$21:E51)</f>
        <v>7249.9999999999982</v>
      </c>
      <c r="I51" s="80">
        <f t="shared" si="5"/>
        <v>4670.3600000000006</v>
      </c>
      <c r="J51" s="80">
        <f t="shared" si="6"/>
        <v>1046.7199999999998</v>
      </c>
    </row>
    <row r="52" spans="2:10" ht="11.4" x14ac:dyDescent="0.2">
      <c r="B52" s="78">
        <f t="shared" si="0"/>
        <v>31</v>
      </c>
      <c r="C52" s="79">
        <f t="shared" si="1"/>
        <v>38488.125</v>
      </c>
      <c r="D52" s="80">
        <f t="shared" si="2"/>
        <v>1163.49</v>
      </c>
      <c r="E52" s="80">
        <f t="shared" si="3"/>
        <v>265.77999999999997</v>
      </c>
      <c r="F52" s="80">
        <f t="shared" si="4"/>
        <v>185892.22</v>
      </c>
      <c r="G52" s="80">
        <f>SUM($D$21:D52)</f>
        <v>36791.589999999997</v>
      </c>
      <c r="H52" s="80">
        <f>SUM($E$21:E52)</f>
        <v>7515.7799999999979</v>
      </c>
      <c r="I52" s="80">
        <f t="shared" si="5"/>
        <v>5833.85</v>
      </c>
      <c r="J52" s="80">
        <f t="shared" si="6"/>
        <v>1312.4999999999998</v>
      </c>
    </row>
    <row r="53" spans="2:10" ht="11.4" x14ac:dyDescent="0.2">
      <c r="B53" s="78">
        <f t="shared" si="0"/>
        <v>32</v>
      </c>
      <c r="C53" s="79">
        <f t="shared" si="1"/>
        <v>38518.5625</v>
      </c>
      <c r="D53" s="80">
        <f t="shared" si="2"/>
        <v>1161.83</v>
      </c>
      <c r="E53" s="80">
        <f t="shared" si="3"/>
        <v>267.44000000000005</v>
      </c>
      <c r="F53" s="80">
        <f t="shared" si="4"/>
        <v>185624.78</v>
      </c>
      <c r="G53" s="80">
        <f>SUM($D$21:D53)</f>
        <v>37953.42</v>
      </c>
      <c r="H53" s="80">
        <f>SUM($E$21:E53)</f>
        <v>7783.2199999999975</v>
      </c>
      <c r="I53" s="80">
        <f t="shared" si="5"/>
        <v>6995.68</v>
      </c>
      <c r="J53" s="80">
        <f t="shared" si="6"/>
        <v>1579.9399999999998</v>
      </c>
    </row>
    <row r="54" spans="2:10" ht="11.4" x14ac:dyDescent="0.2">
      <c r="B54" s="78">
        <f t="shared" si="0"/>
        <v>33</v>
      </c>
      <c r="C54" s="79">
        <f t="shared" si="1"/>
        <v>38549</v>
      </c>
      <c r="D54" s="80">
        <f t="shared" si="2"/>
        <v>1160.1500000000001</v>
      </c>
      <c r="E54" s="80">
        <f t="shared" si="3"/>
        <v>269.11999999999989</v>
      </c>
      <c r="F54" s="80">
        <f t="shared" si="4"/>
        <v>185355.66</v>
      </c>
      <c r="G54" s="80">
        <f>SUM($D$21:D54)</f>
        <v>39113.57</v>
      </c>
      <c r="H54" s="80">
        <f>SUM($E$21:E54)</f>
        <v>8052.3399999999974</v>
      </c>
      <c r="I54" s="80">
        <f t="shared" si="5"/>
        <v>8155.83</v>
      </c>
      <c r="J54" s="80">
        <f t="shared" si="6"/>
        <v>1849.0599999999997</v>
      </c>
    </row>
    <row r="55" spans="2:10" ht="11.4" x14ac:dyDescent="0.2">
      <c r="B55" s="78">
        <f t="shared" si="0"/>
        <v>34</v>
      </c>
      <c r="C55" s="79">
        <f t="shared" si="1"/>
        <v>38579.4375</v>
      </c>
      <c r="D55" s="80">
        <f t="shared" si="2"/>
        <v>1158.47</v>
      </c>
      <c r="E55" s="80">
        <f t="shared" si="3"/>
        <v>270.79999999999995</v>
      </c>
      <c r="F55" s="80">
        <f t="shared" si="4"/>
        <v>185084.86000000002</v>
      </c>
      <c r="G55" s="80">
        <f>SUM($D$21:D55)</f>
        <v>40272.04</v>
      </c>
      <c r="H55" s="80">
        <f>SUM($E$21:E55)</f>
        <v>8323.1399999999976</v>
      </c>
      <c r="I55" s="80">
        <f t="shared" si="5"/>
        <v>9314.2999999999993</v>
      </c>
      <c r="J55" s="80">
        <f t="shared" si="6"/>
        <v>2119.8599999999997</v>
      </c>
    </row>
    <row r="56" spans="2:10" ht="11.4" x14ac:dyDescent="0.2">
      <c r="B56" s="78">
        <f t="shared" si="0"/>
        <v>35</v>
      </c>
      <c r="C56" s="79">
        <f t="shared" si="1"/>
        <v>38609.875</v>
      </c>
      <c r="D56" s="80">
        <f t="shared" si="2"/>
        <v>1156.78</v>
      </c>
      <c r="E56" s="80">
        <f t="shared" si="3"/>
        <v>272.49</v>
      </c>
      <c r="F56" s="80">
        <f t="shared" si="4"/>
        <v>184812.37000000002</v>
      </c>
      <c r="G56" s="80">
        <f>SUM($D$21:D56)</f>
        <v>41428.82</v>
      </c>
      <c r="H56" s="80">
        <f>SUM($E$21:E56)</f>
        <v>8595.6299999999974</v>
      </c>
      <c r="I56" s="80">
        <f t="shared" si="5"/>
        <v>10471.08</v>
      </c>
      <c r="J56" s="80">
        <f t="shared" si="6"/>
        <v>2392.3499999999995</v>
      </c>
    </row>
    <row r="57" spans="2:10" ht="11.4" x14ac:dyDescent="0.2">
      <c r="B57" s="78">
        <f t="shared" si="0"/>
        <v>36</v>
      </c>
      <c r="C57" s="79">
        <f t="shared" si="1"/>
        <v>38640.3125</v>
      </c>
      <c r="D57" s="80">
        <f t="shared" si="2"/>
        <v>1155.08</v>
      </c>
      <c r="E57" s="80">
        <f t="shared" si="3"/>
        <v>274.19000000000005</v>
      </c>
      <c r="F57" s="80">
        <f t="shared" si="4"/>
        <v>184538.18000000002</v>
      </c>
      <c r="G57" s="80">
        <f>SUM($D$21:D57)</f>
        <v>42583.9</v>
      </c>
      <c r="H57" s="80">
        <f>SUM($E$21:E57)</f>
        <v>8869.8199999999979</v>
      </c>
      <c r="I57" s="80">
        <f t="shared" si="5"/>
        <v>11626.16</v>
      </c>
      <c r="J57" s="80">
        <f t="shared" si="6"/>
        <v>2666.5399999999995</v>
      </c>
    </row>
    <row r="58" spans="2:10" ht="11.4" x14ac:dyDescent="0.2">
      <c r="B58" s="78">
        <f t="shared" si="0"/>
        <v>37</v>
      </c>
      <c r="C58" s="79">
        <f t="shared" si="1"/>
        <v>38670.75</v>
      </c>
      <c r="D58" s="80">
        <f t="shared" si="2"/>
        <v>1153.3599999999999</v>
      </c>
      <c r="E58" s="80">
        <f t="shared" si="3"/>
        <v>275.91000000000008</v>
      </c>
      <c r="F58" s="80">
        <f t="shared" si="4"/>
        <v>184262.27000000002</v>
      </c>
      <c r="G58" s="80">
        <f>SUM($D$21:D58)</f>
        <v>43737.26</v>
      </c>
      <c r="H58" s="80">
        <f>SUM($E$21:E58)</f>
        <v>9145.7299999999977</v>
      </c>
      <c r="I58" s="80">
        <f t="shared" si="5"/>
        <v>12779.52</v>
      </c>
      <c r="J58" s="80">
        <f t="shared" si="6"/>
        <v>2942.45</v>
      </c>
    </row>
    <row r="59" spans="2:10" ht="11.4" x14ac:dyDescent="0.2">
      <c r="B59" s="78">
        <f t="shared" si="0"/>
        <v>38</v>
      </c>
      <c r="C59" s="79">
        <f t="shared" si="1"/>
        <v>38701.1875</v>
      </c>
      <c r="D59" s="80">
        <f t="shared" si="2"/>
        <v>1151.6400000000001</v>
      </c>
      <c r="E59" s="80">
        <f t="shared" si="3"/>
        <v>277.62999999999988</v>
      </c>
      <c r="F59" s="80">
        <f t="shared" si="4"/>
        <v>183984.64000000001</v>
      </c>
      <c r="G59" s="80">
        <f>SUM($D$21:D59)</f>
        <v>44888.9</v>
      </c>
      <c r="H59" s="80">
        <f>SUM($E$21:E59)</f>
        <v>9423.3599999999969</v>
      </c>
      <c r="I59" s="80">
        <f t="shared" si="5"/>
        <v>13931.16</v>
      </c>
      <c r="J59" s="80">
        <f t="shared" si="6"/>
        <v>3220.08</v>
      </c>
    </row>
    <row r="60" spans="2:10" ht="11.4" x14ac:dyDescent="0.2">
      <c r="B60" s="78">
        <f t="shared" si="0"/>
        <v>39</v>
      </c>
      <c r="C60" s="79">
        <f t="shared" si="1"/>
        <v>38731.625</v>
      </c>
      <c r="D60" s="80">
        <f t="shared" si="2"/>
        <v>1149.9000000000001</v>
      </c>
      <c r="E60" s="80">
        <f t="shared" si="3"/>
        <v>279.36999999999989</v>
      </c>
      <c r="F60" s="80">
        <f t="shared" si="4"/>
        <v>183705.27000000002</v>
      </c>
      <c r="G60" s="80">
        <f>SUM($D$21:D60)</f>
        <v>46038.8</v>
      </c>
      <c r="H60" s="80">
        <f>SUM($E$21:E60)</f>
        <v>9702.7299999999959</v>
      </c>
      <c r="I60" s="80">
        <f t="shared" si="5"/>
        <v>1149.9000000000001</v>
      </c>
      <c r="J60" s="80">
        <f t="shared" si="6"/>
        <v>279.36999999999989</v>
      </c>
    </row>
    <row r="61" spans="2:10" ht="11.4" x14ac:dyDescent="0.2">
      <c r="B61" s="78">
        <f t="shared" si="0"/>
        <v>40</v>
      </c>
      <c r="C61" s="79">
        <f t="shared" si="1"/>
        <v>38762.0625</v>
      </c>
      <c r="D61" s="80">
        <f t="shared" si="2"/>
        <v>1148.1600000000001</v>
      </c>
      <c r="E61" s="80">
        <f t="shared" si="3"/>
        <v>281.1099999999999</v>
      </c>
      <c r="F61" s="80">
        <f t="shared" si="4"/>
        <v>183424.16000000003</v>
      </c>
      <c r="G61" s="80">
        <f>SUM($D$21:D61)</f>
        <v>47186.960000000006</v>
      </c>
      <c r="H61" s="80">
        <f>SUM($E$21:E61)</f>
        <v>9983.8399999999965</v>
      </c>
      <c r="I61" s="80">
        <f t="shared" si="5"/>
        <v>2298.0600000000004</v>
      </c>
      <c r="J61" s="80">
        <f t="shared" si="6"/>
        <v>560.47999999999979</v>
      </c>
    </row>
    <row r="62" spans="2:10" ht="11.4" x14ac:dyDescent="0.2">
      <c r="B62" s="78">
        <f t="shared" si="0"/>
        <v>41</v>
      </c>
      <c r="C62" s="79">
        <f t="shared" si="1"/>
        <v>38792.5</v>
      </c>
      <c r="D62" s="80">
        <f t="shared" si="2"/>
        <v>1146.4000000000001</v>
      </c>
      <c r="E62" s="80">
        <f t="shared" si="3"/>
        <v>282.86999999999989</v>
      </c>
      <c r="F62" s="80">
        <f t="shared" si="4"/>
        <v>183141.29000000004</v>
      </c>
      <c r="G62" s="80">
        <f>SUM($D$21:D62)</f>
        <v>48333.360000000008</v>
      </c>
      <c r="H62" s="80">
        <f>SUM($E$21:E62)</f>
        <v>10266.709999999995</v>
      </c>
      <c r="I62" s="80">
        <f t="shared" si="5"/>
        <v>3444.4600000000005</v>
      </c>
      <c r="J62" s="80">
        <f t="shared" si="6"/>
        <v>843.34999999999968</v>
      </c>
    </row>
    <row r="63" spans="2:10" ht="11.4" x14ac:dyDescent="0.2">
      <c r="B63" s="78">
        <f t="shared" si="0"/>
        <v>42</v>
      </c>
      <c r="C63" s="79">
        <f t="shared" si="1"/>
        <v>38822.9375</v>
      </c>
      <c r="D63" s="80">
        <f t="shared" si="2"/>
        <v>1144.6300000000001</v>
      </c>
      <c r="E63" s="80">
        <f t="shared" si="3"/>
        <v>284.63999999999987</v>
      </c>
      <c r="F63" s="80">
        <f t="shared" si="4"/>
        <v>182856.65000000002</v>
      </c>
      <c r="G63" s="80">
        <f>SUM($D$21:D63)</f>
        <v>49477.990000000005</v>
      </c>
      <c r="H63" s="80">
        <f>SUM($E$21:E63)</f>
        <v>10551.349999999995</v>
      </c>
      <c r="I63" s="80">
        <f t="shared" si="5"/>
        <v>4589.09</v>
      </c>
      <c r="J63" s="80">
        <f t="shared" si="6"/>
        <v>1127.9899999999996</v>
      </c>
    </row>
    <row r="64" spans="2:10" ht="11.4" x14ac:dyDescent="0.2">
      <c r="B64" s="78">
        <f t="shared" si="0"/>
        <v>43</v>
      </c>
      <c r="C64" s="79">
        <f t="shared" si="1"/>
        <v>38853.375</v>
      </c>
      <c r="D64" s="80">
        <f t="shared" si="2"/>
        <v>1142.8499999999999</v>
      </c>
      <c r="E64" s="80">
        <f t="shared" si="3"/>
        <v>286.42000000000007</v>
      </c>
      <c r="F64" s="80">
        <f t="shared" si="4"/>
        <v>182570.23</v>
      </c>
      <c r="G64" s="80">
        <f>SUM($D$21:D64)</f>
        <v>50620.840000000004</v>
      </c>
      <c r="H64" s="80">
        <f>SUM($E$21:E64)</f>
        <v>10837.769999999995</v>
      </c>
      <c r="I64" s="80">
        <f t="shared" si="5"/>
        <v>5731.9400000000005</v>
      </c>
      <c r="J64" s="80">
        <f t="shared" si="6"/>
        <v>1414.4099999999996</v>
      </c>
    </row>
    <row r="65" spans="2:10" ht="11.4" x14ac:dyDescent="0.2">
      <c r="B65" s="78">
        <f t="shared" si="0"/>
        <v>44</v>
      </c>
      <c r="C65" s="79">
        <f t="shared" si="1"/>
        <v>38883.8125</v>
      </c>
      <c r="D65" s="80">
        <f t="shared" si="2"/>
        <v>1141.06</v>
      </c>
      <c r="E65" s="80">
        <f t="shared" si="3"/>
        <v>288.21000000000004</v>
      </c>
      <c r="F65" s="80">
        <f t="shared" si="4"/>
        <v>182282.02000000002</v>
      </c>
      <c r="G65" s="80">
        <f>SUM($D$21:D65)</f>
        <v>51761.9</v>
      </c>
      <c r="H65" s="80">
        <f>SUM($E$21:E65)</f>
        <v>11125.979999999996</v>
      </c>
      <c r="I65" s="80">
        <f t="shared" si="5"/>
        <v>6873</v>
      </c>
      <c r="J65" s="80">
        <f t="shared" si="6"/>
        <v>1702.6199999999997</v>
      </c>
    </row>
    <row r="66" spans="2:10" ht="11.4" x14ac:dyDescent="0.2">
      <c r="B66" s="78">
        <f t="shared" si="0"/>
        <v>45</v>
      </c>
      <c r="C66" s="79">
        <f t="shared" si="1"/>
        <v>38914.25</v>
      </c>
      <c r="D66" s="80">
        <f t="shared" si="2"/>
        <v>1139.26</v>
      </c>
      <c r="E66" s="80">
        <f t="shared" si="3"/>
        <v>290.01</v>
      </c>
      <c r="F66" s="80">
        <f t="shared" si="4"/>
        <v>181992.01</v>
      </c>
      <c r="G66" s="80">
        <f>SUM($D$21:D66)</f>
        <v>52901.16</v>
      </c>
      <c r="H66" s="80">
        <f>SUM($E$21:E66)</f>
        <v>11415.989999999996</v>
      </c>
      <c r="I66" s="80">
        <f t="shared" si="5"/>
        <v>8012.26</v>
      </c>
      <c r="J66" s="80">
        <f t="shared" si="6"/>
        <v>1992.6299999999997</v>
      </c>
    </row>
    <row r="67" spans="2:10" ht="11.4" x14ac:dyDescent="0.2">
      <c r="B67" s="78">
        <f t="shared" si="0"/>
        <v>46</v>
      </c>
      <c r="C67" s="79">
        <f t="shared" si="1"/>
        <v>38944.6875</v>
      </c>
      <c r="D67" s="80">
        <f t="shared" si="2"/>
        <v>1137.45</v>
      </c>
      <c r="E67" s="80">
        <f t="shared" si="3"/>
        <v>291.81999999999994</v>
      </c>
      <c r="F67" s="80">
        <f t="shared" si="4"/>
        <v>181700.19</v>
      </c>
      <c r="G67" s="80">
        <f>SUM($D$21:D67)</f>
        <v>54038.61</v>
      </c>
      <c r="H67" s="80">
        <f>SUM($E$21:E67)</f>
        <v>11707.809999999996</v>
      </c>
      <c r="I67" s="80">
        <f t="shared" si="5"/>
        <v>9149.7100000000009</v>
      </c>
      <c r="J67" s="80">
        <f t="shared" si="6"/>
        <v>2284.4499999999998</v>
      </c>
    </row>
    <row r="68" spans="2:10" ht="11.4" x14ac:dyDescent="0.2">
      <c r="B68" s="78">
        <f t="shared" si="0"/>
        <v>47</v>
      </c>
      <c r="C68" s="79">
        <f t="shared" si="1"/>
        <v>38975.125</v>
      </c>
      <c r="D68" s="80">
        <f t="shared" si="2"/>
        <v>1135.6300000000001</v>
      </c>
      <c r="E68" s="80">
        <f t="shared" si="3"/>
        <v>293.63999999999987</v>
      </c>
      <c r="F68" s="80">
        <f t="shared" si="4"/>
        <v>181406.55</v>
      </c>
      <c r="G68" s="80">
        <f>SUM($D$21:D68)</f>
        <v>55174.239999999998</v>
      </c>
      <c r="H68" s="80">
        <f>SUM($E$21:E68)</f>
        <v>12001.449999999995</v>
      </c>
      <c r="I68" s="80">
        <f t="shared" si="5"/>
        <v>10285.34</v>
      </c>
      <c r="J68" s="80">
        <f t="shared" si="6"/>
        <v>2578.0899999999997</v>
      </c>
    </row>
    <row r="69" spans="2:10" ht="11.4" x14ac:dyDescent="0.2">
      <c r="B69" s="78">
        <f t="shared" si="0"/>
        <v>48</v>
      </c>
      <c r="C69" s="79">
        <f t="shared" si="1"/>
        <v>39005.5625</v>
      </c>
      <c r="D69" s="80">
        <f t="shared" si="2"/>
        <v>1133.79</v>
      </c>
      <c r="E69" s="80">
        <f t="shared" si="3"/>
        <v>295.48</v>
      </c>
      <c r="F69" s="80">
        <f t="shared" si="4"/>
        <v>181111.06999999998</v>
      </c>
      <c r="G69" s="80">
        <f>SUM($D$21:D69)</f>
        <v>56308.03</v>
      </c>
      <c r="H69" s="80">
        <f>SUM($E$21:E69)</f>
        <v>12296.929999999995</v>
      </c>
      <c r="I69" s="80">
        <f t="shared" si="5"/>
        <v>11419.130000000001</v>
      </c>
      <c r="J69" s="80">
        <f t="shared" si="6"/>
        <v>2873.5699999999997</v>
      </c>
    </row>
    <row r="70" spans="2:10" ht="11.4" x14ac:dyDescent="0.2">
      <c r="B70" s="78">
        <f t="shared" si="0"/>
        <v>49</v>
      </c>
      <c r="C70" s="79">
        <f t="shared" si="1"/>
        <v>39036</v>
      </c>
      <c r="D70" s="80">
        <f t="shared" si="2"/>
        <v>1131.94</v>
      </c>
      <c r="E70" s="80">
        <f t="shared" si="3"/>
        <v>297.32999999999993</v>
      </c>
      <c r="F70" s="80">
        <f t="shared" si="4"/>
        <v>180813.74</v>
      </c>
      <c r="G70" s="80">
        <f>SUM($D$21:D70)</f>
        <v>57439.97</v>
      </c>
      <c r="H70" s="80">
        <f>SUM($E$21:E70)</f>
        <v>12594.259999999995</v>
      </c>
      <c r="I70" s="80">
        <f t="shared" si="5"/>
        <v>12551.070000000002</v>
      </c>
      <c r="J70" s="80">
        <f t="shared" si="6"/>
        <v>3170.8999999999996</v>
      </c>
    </row>
    <row r="71" spans="2:10" ht="11.4" x14ac:dyDescent="0.2">
      <c r="B71" s="78">
        <f t="shared" si="0"/>
        <v>50</v>
      </c>
      <c r="C71" s="79">
        <f t="shared" si="1"/>
        <v>39066.4375</v>
      </c>
      <c r="D71" s="80">
        <f t="shared" si="2"/>
        <v>1130.0899999999999</v>
      </c>
      <c r="E71" s="80">
        <f t="shared" si="3"/>
        <v>299.18000000000006</v>
      </c>
      <c r="F71" s="80">
        <f t="shared" si="4"/>
        <v>180514.56</v>
      </c>
      <c r="G71" s="80">
        <f>SUM($D$21:D71)</f>
        <v>58570.06</v>
      </c>
      <c r="H71" s="80">
        <f>SUM($E$21:E71)</f>
        <v>12893.439999999995</v>
      </c>
      <c r="I71" s="80">
        <f t="shared" si="5"/>
        <v>13681.160000000002</v>
      </c>
      <c r="J71" s="80">
        <f t="shared" si="6"/>
        <v>3470.08</v>
      </c>
    </row>
    <row r="72" spans="2:10" ht="11.4" x14ac:dyDescent="0.2">
      <c r="B72" s="78">
        <f t="shared" si="0"/>
        <v>51</v>
      </c>
      <c r="C72" s="79">
        <f t="shared" si="1"/>
        <v>39096.875</v>
      </c>
      <c r="D72" s="80">
        <f t="shared" si="2"/>
        <v>1128.22</v>
      </c>
      <c r="E72" s="80">
        <f t="shared" si="3"/>
        <v>301.04999999999995</v>
      </c>
      <c r="F72" s="80">
        <f t="shared" si="4"/>
        <v>180213.51</v>
      </c>
      <c r="G72" s="80">
        <f>SUM($D$21:D72)</f>
        <v>59698.28</v>
      </c>
      <c r="H72" s="80">
        <f>SUM($E$21:E72)</f>
        <v>13194.489999999994</v>
      </c>
      <c r="I72" s="80">
        <f t="shared" si="5"/>
        <v>1128.22</v>
      </c>
      <c r="J72" s="80">
        <f t="shared" si="6"/>
        <v>301.04999999999995</v>
      </c>
    </row>
    <row r="73" spans="2:10" ht="11.4" x14ac:dyDescent="0.2">
      <c r="B73" s="78">
        <f t="shared" si="0"/>
        <v>52</v>
      </c>
      <c r="C73" s="79">
        <f t="shared" si="1"/>
        <v>39127.3125</v>
      </c>
      <c r="D73" s="80">
        <f t="shared" si="2"/>
        <v>1126.33</v>
      </c>
      <c r="E73" s="80">
        <f t="shared" si="3"/>
        <v>302.94000000000005</v>
      </c>
      <c r="F73" s="80">
        <f t="shared" si="4"/>
        <v>179910.57</v>
      </c>
      <c r="G73" s="80">
        <f>SUM($D$21:D73)</f>
        <v>60824.61</v>
      </c>
      <c r="H73" s="80">
        <f>SUM($E$21:E73)</f>
        <v>13497.429999999995</v>
      </c>
      <c r="I73" s="80">
        <f t="shared" si="5"/>
        <v>2254.5500000000002</v>
      </c>
      <c r="J73" s="80">
        <f t="shared" si="6"/>
        <v>603.99</v>
      </c>
    </row>
    <row r="74" spans="2:10" ht="11.4" x14ac:dyDescent="0.2">
      <c r="B74" s="78">
        <f t="shared" si="0"/>
        <v>53</v>
      </c>
      <c r="C74" s="79">
        <f t="shared" si="1"/>
        <v>39157.75</v>
      </c>
      <c r="D74" s="80">
        <f t="shared" si="2"/>
        <v>1124.44</v>
      </c>
      <c r="E74" s="80">
        <f t="shared" si="3"/>
        <v>304.82999999999993</v>
      </c>
      <c r="F74" s="80">
        <f t="shared" si="4"/>
        <v>179605.74000000002</v>
      </c>
      <c r="G74" s="80">
        <f>SUM($D$21:D74)</f>
        <v>61949.05</v>
      </c>
      <c r="H74" s="80">
        <f>SUM($E$21:E74)</f>
        <v>13802.259999999995</v>
      </c>
      <c r="I74" s="80">
        <f t="shared" si="5"/>
        <v>3378.9900000000002</v>
      </c>
      <c r="J74" s="80">
        <f t="shared" si="6"/>
        <v>908.81999999999994</v>
      </c>
    </row>
    <row r="75" spans="2:10" ht="11.4" x14ac:dyDescent="0.2">
      <c r="B75" s="78">
        <f t="shared" si="0"/>
        <v>54</v>
      </c>
      <c r="C75" s="79">
        <f t="shared" si="1"/>
        <v>39188.1875</v>
      </c>
      <c r="D75" s="80">
        <f t="shared" si="2"/>
        <v>1122.54</v>
      </c>
      <c r="E75" s="80">
        <f t="shared" si="3"/>
        <v>306.73</v>
      </c>
      <c r="F75" s="80">
        <f t="shared" si="4"/>
        <v>179299.01</v>
      </c>
      <c r="G75" s="80">
        <f>SUM($D$21:D75)</f>
        <v>63071.590000000004</v>
      </c>
      <c r="H75" s="80">
        <f>SUM($E$21:E75)</f>
        <v>14108.989999999994</v>
      </c>
      <c r="I75" s="80">
        <f t="shared" si="5"/>
        <v>4501.5300000000007</v>
      </c>
      <c r="J75" s="80">
        <f t="shared" si="6"/>
        <v>1215.55</v>
      </c>
    </row>
    <row r="76" spans="2:10" ht="11.4" x14ac:dyDescent="0.2">
      <c r="B76" s="78">
        <f t="shared" si="0"/>
        <v>55</v>
      </c>
      <c r="C76" s="79">
        <f t="shared" si="1"/>
        <v>39218.625</v>
      </c>
      <c r="D76" s="80">
        <f t="shared" si="2"/>
        <v>1120.6199999999999</v>
      </c>
      <c r="E76" s="80">
        <f t="shared" si="3"/>
        <v>308.65000000000009</v>
      </c>
      <c r="F76" s="80">
        <f t="shared" si="4"/>
        <v>178990.36000000002</v>
      </c>
      <c r="G76" s="80">
        <f>SUM($D$21:D76)</f>
        <v>64192.210000000006</v>
      </c>
      <c r="H76" s="80">
        <f>SUM($E$21:E76)</f>
        <v>14417.639999999994</v>
      </c>
      <c r="I76" s="80">
        <f t="shared" si="5"/>
        <v>5622.1500000000005</v>
      </c>
      <c r="J76" s="80">
        <f t="shared" si="6"/>
        <v>1524.2</v>
      </c>
    </row>
    <row r="77" spans="2:10" ht="11.4" x14ac:dyDescent="0.2">
      <c r="B77" s="78">
        <f t="shared" si="0"/>
        <v>56</v>
      </c>
      <c r="C77" s="79">
        <f t="shared" si="1"/>
        <v>39249.0625</v>
      </c>
      <c r="D77" s="80">
        <f t="shared" si="2"/>
        <v>1118.69</v>
      </c>
      <c r="E77" s="80">
        <f t="shared" si="3"/>
        <v>310.57999999999993</v>
      </c>
      <c r="F77" s="80">
        <f t="shared" si="4"/>
        <v>178679.78000000003</v>
      </c>
      <c r="G77" s="80">
        <f>SUM($D$21:D77)</f>
        <v>65310.900000000009</v>
      </c>
      <c r="H77" s="80">
        <f>SUM($E$21:E77)</f>
        <v>14728.219999999994</v>
      </c>
      <c r="I77" s="80">
        <f t="shared" si="5"/>
        <v>6740.84</v>
      </c>
      <c r="J77" s="80">
        <f t="shared" si="6"/>
        <v>1834.78</v>
      </c>
    </row>
    <row r="78" spans="2:10" ht="11.4" x14ac:dyDescent="0.2">
      <c r="B78" s="78">
        <f t="shared" si="0"/>
        <v>57</v>
      </c>
      <c r="C78" s="79">
        <f t="shared" si="1"/>
        <v>39279.5</v>
      </c>
      <c r="D78" s="80">
        <f t="shared" si="2"/>
        <v>1116.75</v>
      </c>
      <c r="E78" s="80">
        <f t="shared" si="3"/>
        <v>312.52</v>
      </c>
      <c r="F78" s="80">
        <f t="shared" si="4"/>
        <v>178367.26000000004</v>
      </c>
      <c r="G78" s="80">
        <f>SUM($D$21:D78)</f>
        <v>66427.650000000009</v>
      </c>
      <c r="H78" s="80">
        <f>SUM($E$21:E78)</f>
        <v>15040.739999999994</v>
      </c>
      <c r="I78" s="80">
        <f t="shared" si="5"/>
        <v>7857.59</v>
      </c>
      <c r="J78" s="80">
        <f t="shared" si="6"/>
        <v>2147.3000000000002</v>
      </c>
    </row>
    <row r="79" spans="2:10" ht="11.4" x14ac:dyDescent="0.2">
      <c r="B79" s="78">
        <f t="shared" si="0"/>
        <v>58</v>
      </c>
      <c r="C79" s="79">
        <f t="shared" si="1"/>
        <v>39309.9375</v>
      </c>
      <c r="D79" s="80">
        <f t="shared" si="2"/>
        <v>1114.8</v>
      </c>
      <c r="E79" s="80">
        <f t="shared" si="3"/>
        <v>314.47000000000003</v>
      </c>
      <c r="F79" s="80">
        <f t="shared" si="4"/>
        <v>178052.79000000004</v>
      </c>
      <c r="G79" s="80">
        <f>SUM($D$21:D79)</f>
        <v>67542.450000000012</v>
      </c>
      <c r="H79" s="80">
        <f>SUM($E$21:E79)</f>
        <v>15355.209999999994</v>
      </c>
      <c r="I79" s="80">
        <f t="shared" si="5"/>
        <v>8972.39</v>
      </c>
      <c r="J79" s="80">
        <f t="shared" si="6"/>
        <v>2461.7700000000004</v>
      </c>
    </row>
    <row r="80" spans="2:10" ht="11.4" x14ac:dyDescent="0.2">
      <c r="B80" s="78">
        <f t="shared" si="0"/>
        <v>59</v>
      </c>
      <c r="C80" s="79">
        <f t="shared" si="1"/>
        <v>39340.375</v>
      </c>
      <c r="D80" s="80">
        <f t="shared" si="2"/>
        <v>1112.83</v>
      </c>
      <c r="E80" s="80">
        <f t="shared" si="3"/>
        <v>316.44000000000005</v>
      </c>
      <c r="F80" s="80">
        <f t="shared" si="4"/>
        <v>177736.35000000003</v>
      </c>
      <c r="G80" s="80">
        <f>SUM($D$21:D80)</f>
        <v>68655.280000000013</v>
      </c>
      <c r="H80" s="80">
        <f>SUM($E$21:E80)</f>
        <v>15671.649999999994</v>
      </c>
      <c r="I80" s="80">
        <f t="shared" si="5"/>
        <v>10085.219999999999</v>
      </c>
      <c r="J80" s="80">
        <f t="shared" si="6"/>
        <v>2778.2100000000005</v>
      </c>
    </row>
    <row r="81" spans="2:10" ht="11.4" x14ac:dyDescent="0.2">
      <c r="B81" s="78">
        <f t="shared" si="0"/>
        <v>60</v>
      </c>
      <c r="C81" s="79">
        <f t="shared" si="1"/>
        <v>39370.8125</v>
      </c>
      <c r="D81" s="80">
        <f t="shared" si="2"/>
        <v>1110.8499999999999</v>
      </c>
      <c r="E81" s="80">
        <f t="shared" si="3"/>
        <v>318.42000000000007</v>
      </c>
      <c r="F81" s="80">
        <f t="shared" si="4"/>
        <v>177417.93000000002</v>
      </c>
      <c r="G81" s="80">
        <f>SUM($D$21:D81)</f>
        <v>69766.130000000019</v>
      </c>
      <c r="H81" s="80">
        <f>SUM($E$21:E81)</f>
        <v>15990.069999999994</v>
      </c>
      <c r="I81" s="80">
        <f t="shared" si="5"/>
        <v>11196.07</v>
      </c>
      <c r="J81" s="80">
        <f t="shared" si="6"/>
        <v>3096.6300000000006</v>
      </c>
    </row>
    <row r="82" spans="2:10" ht="11.4" x14ac:dyDescent="0.2">
      <c r="B82" s="78">
        <f t="shared" si="0"/>
        <v>61</v>
      </c>
      <c r="C82" s="79">
        <f t="shared" si="1"/>
        <v>39401.25</v>
      </c>
      <c r="D82" s="80">
        <f t="shared" si="2"/>
        <v>1108.8599999999999</v>
      </c>
      <c r="E82" s="80">
        <f t="shared" si="3"/>
        <v>320.41000000000008</v>
      </c>
      <c r="F82" s="80">
        <f t="shared" si="4"/>
        <v>177097.52000000002</v>
      </c>
      <c r="G82" s="80">
        <f>SUM($D$21:D82)</f>
        <v>70874.99000000002</v>
      </c>
      <c r="H82" s="80">
        <f>SUM($E$21:E82)</f>
        <v>16310.479999999994</v>
      </c>
      <c r="I82" s="80">
        <f t="shared" si="5"/>
        <v>12304.93</v>
      </c>
      <c r="J82" s="80">
        <f t="shared" si="6"/>
        <v>3417.0400000000009</v>
      </c>
    </row>
    <row r="83" spans="2:10" ht="11.4" x14ac:dyDescent="0.2">
      <c r="B83" s="78">
        <f t="shared" si="0"/>
        <v>62</v>
      </c>
      <c r="C83" s="79">
        <f t="shared" si="1"/>
        <v>39431.6875</v>
      </c>
      <c r="D83" s="80">
        <f t="shared" si="2"/>
        <v>1106.8599999999999</v>
      </c>
      <c r="E83" s="80">
        <f t="shared" si="3"/>
        <v>322.41000000000008</v>
      </c>
      <c r="F83" s="80">
        <f t="shared" si="4"/>
        <v>176775.11000000002</v>
      </c>
      <c r="G83" s="80">
        <f>SUM($D$21:D83)</f>
        <v>71981.85000000002</v>
      </c>
      <c r="H83" s="80">
        <f>SUM($E$21:E83)</f>
        <v>16632.889999999996</v>
      </c>
      <c r="I83" s="80">
        <f t="shared" si="5"/>
        <v>13411.79</v>
      </c>
      <c r="J83" s="80">
        <f t="shared" si="6"/>
        <v>3739.4500000000007</v>
      </c>
    </row>
    <row r="84" spans="2:10" ht="11.4" x14ac:dyDescent="0.2">
      <c r="B84" s="78">
        <f t="shared" si="0"/>
        <v>63</v>
      </c>
      <c r="C84" s="79">
        <f t="shared" si="1"/>
        <v>39462.125</v>
      </c>
      <c r="D84" s="80">
        <f t="shared" si="2"/>
        <v>1104.8399999999999</v>
      </c>
      <c r="E84" s="80">
        <f t="shared" si="3"/>
        <v>324.43000000000006</v>
      </c>
      <c r="F84" s="80">
        <f t="shared" si="4"/>
        <v>176450.68000000002</v>
      </c>
      <c r="G84" s="80">
        <f>SUM($D$21:D84)</f>
        <v>73086.690000000017</v>
      </c>
      <c r="H84" s="80">
        <f>SUM($E$21:E84)</f>
        <v>16957.319999999996</v>
      </c>
      <c r="I84" s="80">
        <f t="shared" si="5"/>
        <v>1104.8399999999999</v>
      </c>
      <c r="J84" s="80">
        <f t="shared" si="6"/>
        <v>324.43000000000006</v>
      </c>
    </row>
    <row r="85" spans="2:10" ht="11.4" x14ac:dyDescent="0.2">
      <c r="B85" s="78">
        <f t="shared" si="0"/>
        <v>64</v>
      </c>
      <c r="C85" s="79">
        <f t="shared" si="1"/>
        <v>39492.5625</v>
      </c>
      <c r="D85" s="80">
        <f t="shared" si="2"/>
        <v>1102.82</v>
      </c>
      <c r="E85" s="80">
        <f t="shared" si="3"/>
        <v>326.45000000000005</v>
      </c>
      <c r="F85" s="80">
        <f t="shared" si="4"/>
        <v>176124.23</v>
      </c>
      <c r="G85" s="80">
        <f>SUM($D$21:D85)</f>
        <v>74189.510000000024</v>
      </c>
      <c r="H85" s="80">
        <f>SUM($E$21:E85)</f>
        <v>17283.769999999997</v>
      </c>
      <c r="I85" s="80">
        <f t="shared" si="5"/>
        <v>2207.66</v>
      </c>
      <c r="J85" s="80">
        <f t="shared" si="6"/>
        <v>650.88000000000011</v>
      </c>
    </row>
    <row r="86" spans="2:10" ht="11.4" x14ac:dyDescent="0.2">
      <c r="B86" s="78">
        <f t="shared" si="0"/>
        <v>65</v>
      </c>
      <c r="C86" s="79">
        <f t="shared" si="1"/>
        <v>39523</v>
      </c>
      <c r="D86" s="80">
        <f t="shared" si="2"/>
        <v>1100.78</v>
      </c>
      <c r="E86" s="80">
        <f t="shared" si="3"/>
        <v>328.49</v>
      </c>
      <c r="F86" s="80">
        <f t="shared" si="4"/>
        <v>175795.74000000002</v>
      </c>
      <c r="G86" s="80">
        <f>SUM($D$21:D86)</f>
        <v>75290.290000000023</v>
      </c>
      <c r="H86" s="80">
        <f>SUM($E$21:E86)</f>
        <v>17612.259999999998</v>
      </c>
      <c r="I86" s="80">
        <f t="shared" si="5"/>
        <v>3308.4399999999996</v>
      </c>
      <c r="J86" s="80">
        <f t="shared" si="6"/>
        <v>979.37000000000012</v>
      </c>
    </row>
    <row r="87" spans="2:10" ht="11.4" x14ac:dyDescent="0.2">
      <c r="B87" s="78">
        <f t="shared" ref="B87:B150" si="7">B86+1</f>
        <v>66</v>
      </c>
      <c r="C87" s="79">
        <f t="shared" ref="C87:C150" si="8">C86+365.25/12</f>
        <v>39553.4375</v>
      </c>
      <c r="D87" s="80">
        <f t="shared" ref="D87:D150" si="9">ROUND(F86*$F$17/1200,2)</f>
        <v>1098.72</v>
      </c>
      <c r="E87" s="80">
        <f t="shared" ref="E87:E150" si="10">IF(B87&gt;=$F$18,F86,$I$15-D87)</f>
        <v>330.54999999999995</v>
      </c>
      <c r="F87" s="80">
        <f t="shared" ref="F87:F150" si="11">MAX(0,F86-E87)</f>
        <v>175465.19000000003</v>
      </c>
      <c r="G87" s="80">
        <f>SUM($D$21:D87)</f>
        <v>76389.010000000024</v>
      </c>
      <c r="H87" s="80">
        <f>SUM($E$21:E87)</f>
        <v>17942.809999999998</v>
      </c>
      <c r="I87" s="80">
        <f t="shared" ref="I87:I150" si="12">IF(YEAR($C86)=YEAR($C87),I86+D87,D87)</f>
        <v>4407.16</v>
      </c>
      <c r="J87" s="80">
        <f t="shared" ref="J87:J150" si="13">IF(YEAR($C86)=YEAR($C87),J86+E87,E87)</f>
        <v>1309.92</v>
      </c>
    </row>
    <row r="88" spans="2:10" ht="11.4" x14ac:dyDescent="0.2">
      <c r="B88" s="78">
        <f t="shared" si="7"/>
        <v>67</v>
      </c>
      <c r="C88" s="79">
        <f t="shared" si="8"/>
        <v>39583.875</v>
      </c>
      <c r="D88" s="80">
        <f t="shared" si="9"/>
        <v>1096.6600000000001</v>
      </c>
      <c r="E88" s="80">
        <f t="shared" si="10"/>
        <v>332.6099999999999</v>
      </c>
      <c r="F88" s="80">
        <f t="shared" si="11"/>
        <v>175132.58000000005</v>
      </c>
      <c r="G88" s="80">
        <f>SUM($D$21:D88)</f>
        <v>77485.670000000027</v>
      </c>
      <c r="H88" s="80">
        <f>SUM($E$21:E88)</f>
        <v>18275.419999999998</v>
      </c>
      <c r="I88" s="80">
        <f t="shared" si="12"/>
        <v>5503.82</v>
      </c>
      <c r="J88" s="80">
        <f t="shared" si="13"/>
        <v>1642.53</v>
      </c>
    </row>
    <row r="89" spans="2:10" ht="11.4" x14ac:dyDescent="0.2">
      <c r="B89" s="78">
        <f t="shared" si="7"/>
        <v>68</v>
      </c>
      <c r="C89" s="79">
        <f t="shared" si="8"/>
        <v>39614.3125</v>
      </c>
      <c r="D89" s="80">
        <f t="shared" si="9"/>
        <v>1094.58</v>
      </c>
      <c r="E89" s="80">
        <f t="shared" si="10"/>
        <v>334.69000000000005</v>
      </c>
      <c r="F89" s="80">
        <f t="shared" si="11"/>
        <v>174797.89000000004</v>
      </c>
      <c r="G89" s="80">
        <f>SUM($D$21:D89)</f>
        <v>78580.250000000029</v>
      </c>
      <c r="H89" s="80">
        <f>SUM($E$21:E89)</f>
        <v>18610.109999999997</v>
      </c>
      <c r="I89" s="80">
        <f t="shared" si="12"/>
        <v>6598.4</v>
      </c>
      <c r="J89" s="80">
        <f t="shared" si="13"/>
        <v>1977.22</v>
      </c>
    </row>
    <row r="90" spans="2:10" ht="11.4" x14ac:dyDescent="0.2">
      <c r="B90" s="78">
        <f t="shared" si="7"/>
        <v>69</v>
      </c>
      <c r="C90" s="79">
        <f t="shared" si="8"/>
        <v>39644.75</v>
      </c>
      <c r="D90" s="80">
        <f t="shared" si="9"/>
        <v>1092.49</v>
      </c>
      <c r="E90" s="80">
        <f t="shared" si="10"/>
        <v>336.78</v>
      </c>
      <c r="F90" s="80">
        <f t="shared" si="11"/>
        <v>174461.11000000004</v>
      </c>
      <c r="G90" s="80">
        <f>SUM($D$21:D90)</f>
        <v>79672.740000000034</v>
      </c>
      <c r="H90" s="80">
        <f>SUM($E$21:E90)</f>
        <v>18946.889999999996</v>
      </c>
      <c r="I90" s="80">
        <f t="shared" si="12"/>
        <v>7690.8899999999994</v>
      </c>
      <c r="J90" s="80">
        <f t="shared" si="13"/>
        <v>2314</v>
      </c>
    </row>
    <row r="91" spans="2:10" ht="11.4" x14ac:dyDescent="0.2">
      <c r="B91" s="78">
        <f t="shared" si="7"/>
        <v>70</v>
      </c>
      <c r="C91" s="79">
        <f t="shared" si="8"/>
        <v>39675.1875</v>
      </c>
      <c r="D91" s="80">
        <f t="shared" si="9"/>
        <v>1090.3800000000001</v>
      </c>
      <c r="E91" s="80">
        <f t="shared" si="10"/>
        <v>338.88999999999987</v>
      </c>
      <c r="F91" s="80">
        <f t="shared" si="11"/>
        <v>174122.22000000003</v>
      </c>
      <c r="G91" s="80">
        <f>SUM($D$21:D91)</f>
        <v>80763.120000000039</v>
      </c>
      <c r="H91" s="80">
        <f>SUM($E$21:E91)</f>
        <v>19285.779999999995</v>
      </c>
      <c r="I91" s="80">
        <f t="shared" si="12"/>
        <v>8781.27</v>
      </c>
      <c r="J91" s="80">
        <f t="shared" si="13"/>
        <v>2652.89</v>
      </c>
    </row>
    <row r="92" spans="2:10" ht="11.4" x14ac:dyDescent="0.2">
      <c r="B92" s="78">
        <f t="shared" si="7"/>
        <v>71</v>
      </c>
      <c r="C92" s="79">
        <f t="shared" si="8"/>
        <v>39705.625</v>
      </c>
      <c r="D92" s="80">
        <f t="shared" si="9"/>
        <v>1088.26</v>
      </c>
      <c r="E92" s="80">
        <f t="shared" si="10"/>
        <v>341.01</v>
      </c>
      <c r="F92" s="80">
        <f t="shared" si="11"/>
        <v>173781.21000000002</v>
      </c>
      <c r="G92" s="80">
        <f>SUM($D$21:D92)</f>
        <v>81851.380000000034</v>
      </c>
      <c r="H92" s="80">
        <f>SUM($E$21:E92)</f>
        <v>19626.789999999994</v>
      </c>
      <c r="I92" s="80">
        <f t="shared" si="12"/>
        <v>9869.5300000000007</v>
      </c>
      <c r="J92" s="80">
        <f t="shared" si="13"/>
        <v>2993.8999999999996</v>
      </c>
    </row>
    <row r="93" spans="2:10" ht="11.4" x14ac:dyDescent="0.2">
      <c r="B93" s="78">
        <f t="shared" si="7"/>
        <v>72</v>
      </c>
      <c r="C93" s="79">
        <f t="shared" si="8"/>
        <v>39736.0625</v>
      </c>
      <c r="D93" s="80">
        <f t="shared" si="9"/>
        <v>1086.1300000000001</v>
      </c>
      <c r="E93" s="80">
        <f t="shared" si="10"/>
        <v>343.13999999999987</v>
      </c>
      <c r="F93" s="80">
        <f t="shared" si="11"/>
        <v>173438.07</v>
      </c>
      <c r="G93" s="80">
        <f>SUM($D$21:D93)</f>
        <v>82937.510000000038</v>
      </c>
      <c r="H93" s="80">
        <f>SUM($E$21:E93)</f>
        <v>19969.929999999993</v>
      </c>
      <c r="I93" s="80">
        <f t="shared" si="12"/>
        <v>10955.66</v>
      </c>
      <c r="J93" s="80">
        <f t="shared" si="13"/>
        <v>3337.0399999999995</v>
      </c>
    </row>
    <row r="94" spans="2:10" ht="11.4" x14ac:dyDescent="0.2">
      <c r="B94" s="78">
        <f t="shared" si="7"/>
        <v>73</v>
      </c>
      <c r="C94" s="79">
        <f t="shared" si="8"/>
        <v>39766.5</v>
      </c>
      <c r="D94" s="80">
        <f t="shared" si="9"/>
        <v>1083.99</v>
      </c>
      <c r="E94" s="80">
        <f t="shared" si="10"/>
        <v>345.28</v>
      </c>
      <c r="F94" s="80">
        <f t="shared" si="11"/>
        <v>173092.79</v>
      </c>
      <c r="G94" s="80">
        <f>SUM($D$21:D94)</f>
        <v>84021.500000000044</v>
      </c>
      <c r="H94" s="80">
        <f>SUM($E$21:E94)</f>
        <v>20315.209999999992</v>
      </c>
      <c r="I94" s="80">
        <f t="shared" si="12"/>
        <v>12039.65</v>
      </c>
      <c r="J94" s="80">
        <f t="shared" si="13"/>
        <v>3682.3199999999997</v>
      </c>
    </row>
    <row r="95" spans="2:10" ht="11.4" x14ac:dyDescent="0.2">
      <c r="B95" s="78">
        <f t="shared" si="7"/>
        <v>74</v>
      </c>
      <c r="C95" s="79">
        <f t="shared" si="8"/>
        <v>39796.9375</v>
      </c>
      <c r="D95" s="80">
        <f t="shared" si="9"/>
        <v>1081.83</v>
      </c>
      <c r="E95" s="80">
        <f t="shared" si="10"/>
        <v>347.44000000000005</v>
      </c>
      <c r="F95" s="80">
        <f t="shared" si="11"/>
        <v>172745.35</v>
      </c>
      <c r="G95" s="80">
        <f>SUM($D$21:D95)</f>
        <v>85103.330000000045</v>
      </c>
      <c r="H95" s="80">
        <f>SUM($E$21:E95)</f>
        <v>20662.649999999991</v>
      </c>
      <c r="I95" s="80">
        <f t="shared" si="12"/>
        <v>13121.48</v>
      </c>
      <c r="J95" s="80">
        <f t="shared" si="13"/>
        <v>4029.7599999999998</v>
      </c>
    </row>
    <row r="96" spans="2:10" ht="11.4" x14ac:dyDescent="0.2">
      <c r="B96" s="78">
        <f t="shared" si="7"/>
        <v>75</v>
      </c>
      <c r="C96" s="79">
        <f t="shared" si="8"/>
        <v>39827.375</v>
      </c>
      <c r="D96" s="80">
        <f t="shared" si="9"/>
        <v>1079.6600000000001</v>
      </c>
      <c r="E96" s="80">
        <f t="shared" si="10"/>
        <v>349.6099999999999</v>
      </c>
      <c r="F96" s="80">
        <f t="shared" si="11"/>
        <v>172395.74000000002</v>
      </c>
      <c r="G96" s="80">
        <f>SUM($D$21:D96)</f>
        <v>86182.990000000049</v>
      </c>
      <c r="H96" s="80">
        <f>SUM($E$21:E96)</f>
        <v>21012.259999999991</v>
      </c>
      <c r="I96" s="80">
        <f t="shared" si="12"/>
        <v>1079.6600000000001</v>
      </c>
      <c r="J96" s="80">
        <f t="shared" si="13"/>
        <v>349.6099999999999</v>
      </c>
    </row>
    <row r="97" spans="2:10" ht="11.4" x14ac:dyDescent="0.2">
      <c r="B97" s="78">
        <f t="shared" si="7"/>
        <v>76</v>
      </c>
      <c r="C97" s="79">
        <f t="shared" si="8"/>
        <v>39857.8125</v>
      </c>
      <c r="D97" s="80">
        <f t="shared" si="9"/>
        <v>1077.47</v>
      </c>
      <c r="E97" s="80">
        <f t="shared" si="10"/>
        <v>351.79999999999995</v>
      </c>
      <c r="F97" s="80">
        <f t="shared" si="11"/>
        <v>172043.94000000003</v>
      </c>
      <c r="G97" s="80">
        <f>SUM($D$21:D97)</f>
        <v>87260.46000000005</v>
      </c>
      <c r="H97" s="80">
        <f>SUM($E$21:E97)</f>
        <v>21364.05999999999</v>
      </c>
      <c r="I97" s="80">
        <f t="shared" si="12"/>
        <v>2157.13</v>
      </c>
      <c r="J97" s="80">
        <f t="shared" si="13"/>
        <v>701.40999999999985</v>
      </c>
    </row>
    <row r="98" spans="2:10" ht="11.4" x14ac:dyDescent="0.2">
      <c r="B98" s="78">
        <f t="shared" si="7"/>
        <v>77</v>
      </c>
      <c r="C98" s="79">
        <f t="shared" si="8"/>
        <v>39888.25</v>
      </c>
      <c r="D98" s="80">
        <f t="shared" si="9"/>
        <v>1075.27</v>
      </c>
      <c r="E98" s="80">
        <f t="shared" si="10"/>
        <v>354</v>
      </c>
      <c r="F98" s="80">
        <f t="shared" si="11"/>
        <v>171689.94000000003</v>
      </c>
      <c r="G98" s="80">
        <f>SUM($D$21:D98)</f>
        <v>88335.730000000054</v>
      </c>
      <c r="H98" s="80">
        <f>SUM($E$21:E98)</f>
        <v>21718.05999999999</v>
      </c>
      <c r="I98" s="80">
        <f t="shared" si="12"/>
        <v>3232.4</v>
      </c>
      <c r="J98" s="80">
        <f t="shared" si="13"/>
        <v>1055.4099999999999</v>
      </c>
    </row>
    <row r="99" spans="2:10" ht="11.4" x14ac:dyDescent="0.2">
      <c r="B99" s="78">
        <f t="shared" si="7"/>
        <v>78</v>
      </c>
      <c r="C99" s="79">
        <f t="shared" si="8"/>
        <v>39918.6875</v>
      </c>
      <c r="D99" s="80">
        <f t="shared" si="9"/>
        <v>1073.06</v>
      </c>
      <c r="E99" s="80">
        <f t="shared" si="10"/>
        <v>356.21000000000004</v>
      </c>
      <c r="F99" s="80">
        <f t="shared" si="11"/>
        <v>171333.73000000004</v>
      </c>
      <c r="G99" s="80">
        <f>SUM($D$21:D99)</f>
        <v>89408.790000000052</v>
      </c>
      <c r="H99" s="80">
        <f>SUM($E$21:E99)</f>
        <v>22074.26999999999</v>
      </c>
      <c r="I99" s="80">
        <f t="shared" si="12"/>
        <v>4305.46</v>
      </c>
      <c r="J99" s="80">
        <f t="shared" si="13"/>
        <v>1411.62</v>
      </c>
    </row>
    <row r="100" spans="2:10" ht="11.4" x14ac:dyDescent="0.2">
      <c r="B100" s="78">
        <f t="shared" si="7"/>
        <v>79</v>
      </c>
      <c r="C100" s="79">
        <f t="shared" si="8"/>
        <v>39949.125</v>
      </c>
      <c r="D100" s="80">
        <f t="shared" si="9"/>
        <v>1070.8399999999999</v>
      </c>
      <c r="E100" s="80">
        <f t="shared" si="10"/>
        <v>358.43000000000006</v>
      </c>
      <c r="F100" s="80">
        <f t="shared" si="11"/>
        <v>170975.30000000005</v>
      </c>
      <c r="G100" s="80">
        <f>SUM($D$21:D100)</f>
        <v>90479.630000000048</v>
      </c>
      <c r="H100" s="80">
        <f>SUM($E$21:E100)</f>
        <v>22432.69999999999</v>
      </c>
      <c r="I100" s="80">
        <f t="shared" si="12"/>
        <v>5376.3</v>
      </c>
      <c r="J100" s="80">
        <f t="shared" si="13"/>
        <v>1770.05</v>
      </c>
    </row>
    <row r="101" spans="2:10" ht="11.4" x14ac:dyDescent="0.2">
      <c r="B101" s="78">
        <f t="shared" si="7"/>
        <v>80</v>
      </c>
      <c r="C101" s="79">
        <f t="shared" si="8"/>
        <v>39979.5625</v>
      </c>
      <c r="D101" s="80">
        <f t="shared" si="9"/>
        <v>1068.5999999999999</v>
      </c>
      <c r="E101" s="80">
        <f t="shared" si="10"/>
        <v>360.67000000000007</v>
      </c>
      <c r="F101" s="80">
        <f t="shared" si="11"/>
        <v>170614.63000000003</v>
      </c>
      <c r="G101" s="80">
        <f>SUM($D$21:D101)</f>
        <v>91548.230000000054</v>
      </c>
      <c r="H101" s="80">
        <f>SUM($E$21:E101)</f>
        <v>22793.369999999988</v>
      </c>
      <c r="I101" s="80">
        <f t="shared" si="12"/>
        <v>6444.9</v>
      </c>
      <c r="J101" s="80">
        <f t="shared" si="13"/>
        <v>2130.7200000000003</v>
      </c>
    </row>
    <row r="102" spans="2:10" ht="11.4" x14ac:dyDescent="0.2">
      <c r="B102" s="78">
        <f t="shared" si="7"/>
        <v>81</v>
      </c>
      <c r="C102" s="79">
        <f t="shared" si="8"/>
        <v>40010</v>
      </c>
      <c r="D102" s="80">
        <f t="shared" si="9"/>
        <v>1066.3399999999999</v>
      </c>
      <c r="E102" s="80">
        <f t="shared" si="10"/>
        <v>362.93000000000006</v>
      </c>
      <c r="F102" s="80">
        <f t="shared" si="11"/>
        <v>170251.70000000004</v>
      </c>
      <c r="G102" s="80">
        <f>SUM($D$21:D102)</f>
        <v>92614.570000000051</v>
      </c>
      <c r="H102" s="80">
        <f>SUM($E$21:E102)</f>
        <v>23156.299999999988</v>
      </c>
      <c r="I102" s="80">
        <f t="shared" si="12"/>
        <v>7511.24</v>
      </c>
      <c r="J102" s="80">
        <f t="shared" si="13"/>
        <v>2493.6500000000005</v>
      </c>
    </row>
    <row r="103" spans="2:10" ht="11.4" x14ac:dyDescent="0.2">
      <c r="B103" s="78">
        <f t="shared" si="7"/>
        <v>82</v>
      </c>
      <c r="C103" s="79">
        <f t="shared" si="8"/>
        <v>40040.4375</v>
      </c>
      <c r="D103" s="80">
        <f t="shared" si="9"/>
        <v>1064.07</v>
      </c>
      <c r="E103" s="80">
        <f t="shared" si="10"/>
        <v>365.20000000000005</v>
      </c>
      <c r="F103" s="80">
        <f t="shared" si="11"/>
        <v>169886.50000000003</v>
      </c>
      <c r="G103" s="80">
        <f>SUM($D$21:D103)</f>
        <v>93678.640000000058</v>
      </c>
      <c r="H103" s="80">
        <f>SUM($E$21:E103)</f>
        <v>23521.499999999989</v>
      </c>
      <c r="I103" s="80">
        <f t="shared" si="12"/>
        <v>8575.31</v>
      </c>
      <c r="J103" s="80">
        <f t="shared" si="13"/>
        <v>2858.8500000000004</v>
      </c>
    </row>
    <row r="104" spans="2:10" ht="11.4" x14ac:dyDescent="0.2">
      <c r="B104" s="78">
        <f t="shared" si="7"/>
        <v>83</v>
      </c>
      <c r="C104" s="79">
        <f t="shared" si="8"/>
        <v>40070.875</v>
      </c>
      <c r="D104" s="80">
        <f t="shared" si="9"/>
        <v>1061.79</v>
      </c>
      <c r="E104" s="80">
        <f t="shared" si="10"/>
        <v>367.48</v>
      </c>
      <c r="F104" s="80">
        <f t="shared" si="11"/>
        <v>169519.02000000002</v>
      </c>
      <c r="G104" s="80">
        <f>SUM($D$21:D104)</f>
        <v>94740.430000000051</v>
      </c>
      <c r="H104" s="80">
        <f>SUM($E$21:E104)</f>
        <v>23888.979999999989</v>
      </c>
      <c r="I104" s="80">
        <f t="shared" si="12"/>
        <v>9637.0999999999985</v>
      </c>
      <c r="J104" s="80">
        <f t="shared" si="13"/>
        <v>3226.3300000000004</v>
      </c>
    </row>
    <row r="105" spans="2:10" ht="11.4" x14ac:dyDescent="0.2">
      <c r="B105" s="78">
        <f t="shared" si="7"/>
        <v>84</v>
      </c>
      <c r="C105" s="79">
        <f t="shared" si="8"/>
        <v>40101.3125</v>
      </c>
      <c r="D105" s="80">
        <f t="shared" si="9"/>
        <v>1059.49</v>
      </c>
      <c r="E105" s="80">
        <f t="shared" si="10"/>
        <v>369.78</v>
      </c>
      <c r="F105" s="80">
        <f t="shared" si="11"/>
        <v>169149.24000000002</v>
      </c>
      <c r="G105" s="80">
        <f>SUM($D$21:D105)</f>
        <v>95799.920000000056</v>
      </c>
      <c r="H105" s="80">
        <f>SUM($E$21:E105)</f>
        <v>24258.759999999987</v>
      </c>
      <c r="I105" s="80">
        <f t="shared" si="12"/>
        <v>10696.589999999998</v>
      </c>
      <c r="J105" s="80">
        <f t="shared" si="13"/>
        <v>3596.1100000000006</v>
      </c>
    </row>
    <row r="106" spans="2:10" ht="11.4" x14ac:dyDescent="0.2">
      <c r="B106" s="78">
        <f t="shared" si="7"/>
        <v>85</v>
      </c>
      <c r="C106" s="79">
        <f t="shared" si="8"/>
        <v>40131.75</v>
      </c>
      <c r="D106" s="80">
        <f t="shared" si="9"/>
        <v>1057.18</v>
      </c>
      <c r="E106" s="80">
        <f t="shared" si="10"/>
        <v>372.08999999999992</v>
      </c>
      <c r="F106" s="80">
        <f t="shared" si="11"/>
        <v>168777.15000000002</v>
      </c>
      <c r="G106" s="80">
        <f>SUM($D$21:D106)</f>
        <v>96857.100000000049</v>
      </c>
      <c r="H106" s="80">
        <f>SUM($E$21:E106)</f>
        <v>24630.849999999988</v>
      </c>
      <c r="I106" s="80">
        <f t="shared" si="12"/>
        <v>11753.769999999999</v>
      </c>
      <c r="J106" s="80">
        <f t="shared" si="13"/>
        <v>3968.2000000000007</v>
      </c>
    </row>
    <row r="107" spans="2:10" ht="11.4" x14ac:dyDescent="0.2">
      <c r="B107" s="78">
        <f t="shared" si="7"/>
        <v>86</v>
      </c>
      <c r="C107" s="79">
        <f t="shared" si="8"/>
        <v>40162.1875</v>
      </c>
      <c r="D107" s="80">
        <f t="shared" si="9"/>
        <v>1054.8599999999999</v>
      </c>
      <c r="E107" s="80">
        <f t="shared" si="10"/>
        <v>374.41000000000008</v>
      </c>
      <c r="F107" s="80">
        <f t="shared" si="11"/>
        <v>168402.74000000002</v>
      </c>
      <c r="G107" s="80">
        <f>SUM($D$21:D107)</f>
        <v>97911.96000000005</v>
      </c>
      <c r="H107" s="80">
        <f>SUM($E$21:E107)</f>
        <v>25005.259999999987</v>
      </c>
      <c r="I107" s="80">
        <f t="shared" si="12"/>
        <v>12808.63</v>
      </c>
      <c r="J107" s="80">
        <f t="shared" si="13"/>
        <v>4342.6100000000006</v>
      </c>
    </row>
    <row r="108" spans="2:10" ht="11.4" x14ac:dyDescent="0.2">
      <c r="B108" s="78">
        <f t="shared" si="7"/>
        <v>87</v>
      </c>
      <c r="C108" s="79">
        <f t="shared" si="8"/>
        <v>40192.625</v>
      </c>
      <c r="D108" s="80">
        <f t="shared" si="9"/>
        <v>1052.52</v>
      </c>
      <c r="E108" s="80">
        <f t="shared" si="10"/>
        <v>376.75</v>
      </c>
      <c r="F108" s="80">
        <f t="shared" si="11"/>
        <v>168025.99000000002</v>
      </c>
      <c r="G108" s="80">
        <f>SUM($D$21:D108)</f>
        <v>98964.480000000054</v>
      </c>
      <c r="H108" s="80">
        <f>SUM($E$21:E108)</f>
        <v>25382.009999999987</v>
      </c>
      <c r="I108" s="80">
        <f t="shared" si="12"/>
        <v>1052.52</v>
      </c>
      <c r="J108" s="80">
        <f t="shared" si="13"/>
        <v>376.75</v>
      </c>
    </row>
    <row r="109" spans="2:10" ht="11.4" x14ac:dyDescent="0.2">
      <c r="B109" s="78">
        <f t="shared" si="7"/>
        <v>88</v>
      </c>
      <c r="C109" s="79">
        <f t="shared" si="8"/>
        <v>40223.0625</v>
      </c>
      <c r="D109" s="80">
        <f t="shared" si="9"/>
        <v>1050.1600000000001</v>
      </c>
      <c r="E109" s="80">
        <f t="shared" si="10"/>
        <v>379.1099999999999</v>
      </c>
      <c r="F109" s="80">
        <f t="shared" si="11"/>
        <v>167646.88000000003</v>
      </c>
      <c r="G109" s="80">
        <f>SUM($D$21:D109)</f>
        <v>100014.64000000006</v>
      </c>
      <c r="H109" s="80">
        <f>SUM($E$21:E109)</f>
        <v>25761.119999999988</v>
      </c>
      <c r="I109" s="80">
        <f t="shared" si="12"/>
        <v>2102.6800000000003</v>
      </c>
      <c r="J109" s="80">
        <f t="shared" si="13"/>
        <v>755.8599999999999</v>
      </c>
    </row>
    <row r="110" spans="2:10" ht="11.4" x14ac:dyDescent="0.2">
      <c r="B110" s="78">
        <f t="shared" si="7"/>
        <v>89</v>
      </c>
      <c r="C110" s="79">
        <f t="shared" si="8"/>
        <v>40253.5</v>
      </c>
      <c r="D110" s="80">
        <f t="shared" si="9"/>
        <v>1047.79</v>
      </c>
      <c r="E110" s="80">
        <f t="shared" si="10"/>
        <v>381.48</v>
      </c>
      <c r="F110" s="80">
        <f t="shared" si="11"/>
        <v>167265.40000000002</v>
      </c>
      <c r="G110" s="80">
        <f>SUM($D$21:D110)</f>
        <v>101062.43000000005</v>
      </c>
      <c r="H110" s="80">
        <f>SUM($E$21:E110)</f>
        <v>26142.599999999988</v>
      </c>
      <c r="I110" s="80">
        <f t="shared" si="12"/>
        <v>3150.4700000000003</v>
      </c>
      <c r="J110" s="80">
        <f t="shared" si="13"/>
        <v>1137.3399999999999</v>
      </c>
    </row>
    <row r="111" spans="2:10" ht="11.4" x14ac:dyDescent="0.2">
      <c r="B111" s="78">
        <f t="shared" si="7"/>
        <v>90</v>
      </c>
      <c r="C111" s="79">
        <f t="shared" si="8"/>
        <v>40283.9375</v>
      </c>
      <c r="D111" s="80">
        <f t="shared" si="9"/>
        <v>1045.4100000000001</v>
      </c>
      <c r="E111" s="80">
        <f t="shared" si="10"/>
        <v>383.8599999999999</v>
      </c>
      <c r="F111" s="80">
        <f t="shared" si="11"/>
        <v>166881.54000000004</v>
      </c>
      <c r="G111" s="80">
        <f>SUM($D$21:D111)</f>
        <v>102107.84000000005</v>
      </c>
      <c r="H111" s="80">
        <f>SUM($E$21:E111)</f>
        <v>26526.459999999988</v>
      </c>
      <c r="I111" s="80">
        <f t="shared" si="12"/>
        <v>4195.88</v>
      </c>
      <c r="J111" s="80">
        <f t="shared" si="13"/>
        <v>1521.1999999999998</v>
      </c>
    </row>
    <row r="112" spans="2:10" ht="11.4" x14ac:dyDescent="0.2">
      <c r="B112" s="78">
        <f t="shared" si="7"/>
        <v>91</v>
      </c>
      <c r="C112" s="79">
        <f t="shared" si="8"/>
        <v>40314.375</v>
      </c>
      <c r="D112" s="80">
        <f t="shared" si="9"/>
        <v>1043.01</v>
      </c>
      <c r="E112" s="80">
        <f t="shared" si="10"/>
        <v>386.26</v>
      </c>
      <c r="F112" s="80">
        <f t="shared" si="11"/>
        <v>166495.28000000003</v>
      </c>
      <c r="G112" s="80">
        <f>SUM($D$21:D112)</f>
        <v>103150.85000000005</v>
      </c>
      <c r="H112" s="80">
        <f>SUM($E$21:E112)</f>
        <v>26912.719999999987</v>
      </c>
      <c r="I112" s="80">
        <f t="shared" si="12"/>
        <v>5238.8900000000003</v>
      </c>
      <c r="J112" s="80">
        <f t="shared" si="13"/>
        <v>1907.4599999999998</v>
      </c>
    </row>
    <row r="113" spans="2:10" ht="11.4" x14ac:dyDescent="0.2">
      <c r="B113" s="78">
        <f t="shared" si="7"/>
        <v>92</v>
      </c>
      <c r="C113" s="79">
        <f t="shared" si="8"/>
        <v>40344.8125</v>
      </c>
      <c r="D113" s="80">
        <f t="shared" si="9"/>
        <v>1040.5999999999999</v>
      </c>
      <c r="E113" s="80">
        <f t="shared" si="10"/>
        <v>388.67000000000007</v>
      </c>
      <c r="F113" s="80">
        <f t="shared" si="11"/>
        <v>166106.61000000002</v>
      </c>
      <c r="G113" s="80">
        <f>SUM($D$21:D113)</f>
        <v>104191.45000000006</v>
      </c>
      <c r="H113" s="80">
        <f>SUM($E$21:E113)</f>
        <v>27301.389999999985</v>
      </c>
      <c r="I113" s="80">
        <f t="shared" si="12"/>
        <v>6279.49</v>
      </c>
      <c r="J113" s="80">
        <f t="shared" si="13"/>
        <v>2296.13</v>
      </c>
    </row>
    <row r="114" spans="2:10" ht="11.4" x14ac:dyDescent="0.2">
      <c r="B114" s="78">
        <f t="shared" si="7"/>
        <v>93</v>
      </c>
      <c r="C114" s="79">
        <f t="shared" si="8"/>
        <v>40375.25</v>
      </c>
      <c r="D114" s="80">
        <f t="shared" si="9"/>
        <v>1038.17</v>
      </c>
      <c r="E114" s="80">
        <f t="shared" si="10"/>
        <v>391.09999999999991</v>
      </c>
      <c r="F114" s="80">
        <f t="shared" si="11"/>
        <v>165715.51</v>
      </c>
      <c r="G114" s="80">
        <f>SUM($D$21:D114)</f>
        <v>105229.62000000005</v>
      </c>
      <c r="H114" s="80">
        <f>SUM($E$21:E114)</f>
        <v>27692.489999999983</v>
      </c>
      <c r="I114" s="80">
        <f t="shared" si="12"/>
        <v>7317.66</v>
      </c>
      <c r="J114" s="80">
        <f t="shared" si="13"/>
        <v>2687.23</v>
      </c>
    </row>
    <row r="115" spans="2:10" ht="11.4" x14ac:dyDescent="0.2">
      <c r="B115" s="78">
        <f t="shared" si="7"/>
        <v>94</v>
      </c>
      <c r="C115" s="79">
        <f t="shared" si="8"/>
        <v>40405.6875</v>
      </c>
      <c r="D115" s="80">
        <f t="shared" si="9"/>
        <v>1035.72</v>
      </c>
      <c r="E115" s="80">
        <f t="shared" si="10"/>
        <v>393.54999999999995</v>
      </c>
      <c r="F115" s="80">
        <f t="shared" si="11"/>
        <v>165321.96000000002</v>
      </c>
      <c r="G115" s="80">
        <f>SUM($D$21:D115)</f>
        <v>106265.34000000005</v>
      </c>
      <c r="H115" s="80">
        <f>SUM($E$21:E115)</f>
        <v>28086.039999999983</v>
      </c>
      <c r="I115" s="80">
        <f t="shared" si="12"/>
        <v>8353.3799999999992</v>
      </c>
      <c r="J115" s="80">
        <f t="shared" si="13"/>
        <v>3080.7799999999997</v>
      </c>
    </row>
    <row r="116" spans="2:10" ht="11.4" x14ac:dyDescent="0.2">
      <c r="B116" s="78">
        <f t="shared" si="7"/>
        <v>95</v>
      </c>
      <c r="C116" s="79">
        <f t="shared" si="8"/>
        <v>40436.125</v>
      </c>
      <c r="D116" s="80">
        <f t="shared" si="9"/>
        <v>1033.26</v>
      </c>
      <c r="E116" s="80">
        <f t="shared" si="10"/>
        <v>396.01</v>
      </c>
      <c r="F116" s="80">
        <f t="shared" si="11"/>
        <v>164925.95000000001</v>
      </c>
      <c r="G116" s="80">
        <f>SUM($D$21:D116)</f>
        <v>107298.60000000005</v>
      </c>
      <c r="H116" s="80">
        <f>SUM($E$21:E116)</f>
        <v>28482.049999999981</v>
      </c>
      <c r="I116" s="80">
        <f t="shared" si="12"/>
        <v>9386.64</v>
      </c>
      <c r="J116" s="80">
        <f t="shared" si="13"/>
        <v>3476.79</v>
      </c>
    </row>
    <row r="117" spans="2:10" ht="11.4" x14ac:dyDescent="0.2">
      <c r="B117" s="78">
        <f t="shared" si="7"/>
        <v>96</v>
      </c>
      <c r="C117" s="79">
        <f t="shared" si="8"/>
        <v>40466.5625</v>
      </c>
      <c r="D117" s="80">
        <f t="shared" si="9"/>
        <v>1030.79</v>
      </c>
      <c r="E117" s="80">
        <f t="shared" si="10"/>
        <v>398.48</v>
      </c>
      <c r="F117" s="80">
        <f t="shared" si="11"/>
        <v>164527.47</v>
      </c>
      <c r="G117" s="80">
        <f>SUM($D$21:D117)</f>
        <v>108329.39000000004</v>
      </c>
      <c r="H117" s="80">
        <f>SUM($E$21:E117)</f>
        <v>28880.529999999981</v>
      </c>
      <c r="I117" s="80">
        <f t="shared" si="12"/>
        <v>10417.43</v>
      </c>
      <c r="J117" s="80">
        <f t="shared" si="13"/>
        <v>3875.27</v>
      </c>
    </row>
    <row r="118" spans="2:10" ht="11.4" x14ac:dyDescent="0.2">
      <c r="B118" s="78">
        <f t="shared" si="7"/>
        <v>97</v>
      </c>
      <c r="C118" s="79">
        <f t="shared" si="8"/>
        <v>40497</v>
      </c>
      <c r="D118" s="80">
        <f t="shared" si="9"/>
        <v>1028.3</v>
      </c>
      <c r="E118" s="80">
        <f t="shared" si="10"/>
        <v>400.97</v>
      </c>
      <c r="F118" s="80">
        <f t="shared" si="11"/>
        <v>164126.5</v>
      </c>
      <c r="G118" s="80">
        <f>SUM($D$21:D118)</f>
        <v>109357.69000000005</v>
      </c>
      <c r="H118" s="80">
        <f>SUM($E$21:E118)</f>
        <v>29281.499999999982</v>
      </c>
      <c r="I118" s="80">
        <f t="shared" si="12"/>
        <v>11445.73</v>
      </c>
      <c r="J118" s="80">
        <f t="shared" si="13"/>
        <v>4276.24</v>
      </c>
    </row>
    <row r="119" spans="2:10" ht="11.4" x14ac:dyDescent="0.2">
      <c r="B119" s="78">
        <f t="shared" si="7"/>
        <v>98</v>
      </c>
      <c r="C119" s="79">
        <f t="shared" si="8"/>
        <v>40527.4375</v>
      </c>
      <c r="D119" s="80">
        <f t="shared" si="9"/>
        <v>1025.79</v>
      </c>
      <c r="E119" s="80">
        <f t="shared" si="10"/>
        <v>403.48</v>
      </c>
      <c r="F119" s="80">
        <f t="shared" si="11"/>
        <v>163723.01999999999</v>
      </c>
      <c r="G119" s="80">
        <f>SUM($D$21:D119)</f>
        <v>110383.48000000004</v>
      </c>
      <c r="H119" s="80">
        <f>SUM($E$21:E119)</f>
        <v>29684.979999999981</v>
      </c>
      <c r="I119" s="80">
        <f t="shared" si="12"/>
        <v>12471.52</v>
      </c>
      <c r="J119" s="80">
        <f t="shared" si="13"/>
        <v>4679.7199999999993</v>
      </c>
    </row>
    <row r="120" spans="2:10" ht="11.4" x14ac:dyDescent="0.2">
      <c r="B120" s="78">
        <f t="shared" si="7"/>
        <v>99</v>
      </c>
      <c r="C120" s="79">
        <f t="shared" si="8"/>
        <v>40557.875</v>
      </c>
      <c r="D120" s="80">
        <f t="shared" si="9"/>
        <v>1023.27</v>
      </c>
      <c r="E120" s="80">
        <f t="shared" si="10"/>
        <v>406</v>
      </c>
      <c r="F120" s="80">
        <f t="shared" si="11"/>
        <v>163317.01999999999</v>
      </c>
      <c r="G120" s="80">
        <f>SUM($D$21:D120)</f>
        <v>111406.75000000004</v>
      </c>
      <c r="H120" s="80">
        <f>SUM($E$21:E120)</f>
        <v>30090.979999999981</v>
      </c>
      <c r="I120" s="80">
        <f t="shared" si="12"/>
        <v>1023.27</v>
      </c>
      <c r="J120" s="80">
        <f t="shared" si="13"/>
        <v>406</v>
      </c>
    </row>
    <row r="121" spans="2:10" ht="11.4" x14ac:dyDescent="0.2">
      <c r="B121" s="78">
        <f t="shared" si="7"/>
        <v>100</v>
      </c>
      <c r="C121" s="79">
        <f t="shared" si="8"/>
        <v>40588.3125</v>
      </c>
      <c r="D121" s="80">
        <f t="shared" si="9"/>
        <v>1020.73</v>
      </c>
      <c r="E121" s="80">
        <f t="shared" si="10"/>
        <v>408.53999999999996</v>
      </c>
      <c r="F121" s="80">
        <f t="shared" si="11"/>
        <v>162908.47999999998</v>
      </c>
      <c r="G121" s="80">
        <f>SUM($D$21:D121)</f>
        <v>112427.48000000004</v>
      </c>
      <c r="H121" s="80">
        <f>SUM($E$21:E121)</f>
        <v>30499.519999999982</v>
      </c>
      <c r="I121" s="80">
        <f t="shared" si="12"/>
        <v>2044</v>
      </c>
      <c r="J121" s="80">
        <f t="shared" si="13"/>
        <v>814.54</v>
      </c>
    </row>
    <row r="122" spans="2:10" ht="11.4" x14ac:dyDescent="0.2">
      <c r="B122" s="78">
        <f t="shared" si="7"/>
        <v>101</v>
      </c>
      <c r="C122" s="79">
        <f t="shared" si="8"/>
        <v>40618.75</v>
      </c>
      <c r="D122" s="80">
        <f t="shared" si="9"/>
        <v>1018.18</v>
      </c>
      <c r="E122" s="80">
        <f t="shared" si="10"/>
        <v>411.09000000000003</v>
      </c>
      <c r="F122" s="80">
        <f t="shared" si="11"/>
        <v>162497.38999999998</v>
      </c>
      <c r="G122" s="80">
        <f>SUM($D$21:D122)</f>
        <v>113445.66000000003</v>
      </c>
      <c r="H122" s="80">
        <f>SUM($E$21:E122)</f>
        <v>30910.609999999982</v>
      </c>
      <c r="I122" s="80">
        <f t="shared" si="12"/>
        <v>3062.18</v>
      </c>
      <c r="J122" s="80">
        <f t="shared" si="13"/>
        <v>1225.6300000000001</v>
      </c>
    </row>
    <row r="123" spans="2:10" ht="11.4" x14ac:dyDescent="0.2">
      <c r="B123" s="78">
        <f t="shared" si="7"/>
        <v>102</v>
      </c>
      <c r="C123" s="79">
        <f t="shared" si="8"/>
        <v>40649.1875</v>
      </c>
      <c r="D123" s="80">
        <f t="shared" si="9"/>
        <v>1015.61</v>
      </c>
      <c r="E123" s="80">
        <f t="shared" si="10"/>
        <v>413.65999999999997</v>
      </c>
      <c r="F123" s="80">
        <f t="shared" si="11"/>
        <v>162083.72999999998</v>
      </c>
      <c r="G123" s="80">
        <f>SUM($D$21:D123)</f>
        <v>114461.27000000003</v>
      </c>
      <c r="H123" s="80">
        <f>SUM($E$21:E123)</f>
        <v>31324.269999999982</v>
      </c>
      <c r="I123" s="80">
        <f t="shared" si="12"/>
        <v>4077.79</v>
      </c>
      <c r="J123" s="80">
        <f t="shared" si="13"/>
        <v>1639.29</v>
      </c>
    </row>
    <row r="124" spans="2:10" ht="11.4" x14ac:dyDescent="0.2">
      <c r="B124" s="78">
        <f t="shared" si="7"/>
        <v>103</v>
      </c>
      <c r="C124" s="79">
        <f t="shared" si="8"/>
        <v>40679.625</v>
      </c>
      <c r="D124" s="80">
        <f t="shared" si="9"/>
        <v>1013.02</v>
      </c>
      <c r="E124" s="80">
        <f t="shared" si="10"/>
        <v>416.25</v>
      </c>
      <c r="F124" s="80">
        <f t="shared" si="11"/>
        <v>161667.47999999998</v>
      </c>
      <c r="G124" s="80">
        <f>SUM($D$21:D124)</f>
        <v>115474.29000000004</v>
      </c>
      <c r="H124" s="80">
        <f>SUM($E$21:E124)</f>
        <v>31740.519999999982</v>
      </c>
      <c r="I124" s="80">
        <f t="shared" si="12"/>
        <v>5090.8099999999995</v>
      </c>
      <c r="J124" s="80">
        <f t="shared" si="13"/>
        <v>2055.54</v>
      </c>
    </row>
    <row r="125" spans="2:10" ht="11.4" x14ac:dyDescent="0.2">
      <c r="B125" s="78">
        <f t="shared" si="7"/>
        <v>104</v>
      </c>
      <c r="C125" s="79">
        <f t="shared" si="8"/>
        <v>40710.0625</v>
      </c>
      <c r="D125" s="80">
        <f t="shared" si="9"/>
        <v>1010.42</v>
      </c>
      <c r="E125" s="80">
        <f t="shared" si="10"/>
        <v>418.85</v>
      </c>
      <c r="F125" s="80">
        <f t="shared" si="11"/>
        <v>161248.62999999998</v>
      </c>
      <c r="G125" s="80">
        <f>SUM($D$21:D125)</f>
        <v>116484.71000000004</v>
      </c>
      <c r="H125" s="80">
        <f>SUM($E$21:E125)</f>
        <v>32159.369999999981</v>
      </c>
      <c r="I125" s="80">
        <f t="shared" si="12"/>
        <v>6101.23</v>
      </c>
      <c r="J125" s="80">
        <f t="shared" si="13"/>
        <v>2474.39</v>
      </c>
    </row>
    <row r="126" spans="2:10" ht="11.4" x14ac:dyDescent="0.2">
      <c r="B126" s="78">
        <f t="shared" si="7"/>
        <v>105</v>
      </c>
      <c r="C126" s="79">
        <f t="shared" si="8"/>
        <v>40740.5</v>
      </c>
      <c r="D126" s="80">
        <f t="shared" si="9"/>
        <v>1007.8</v>
      </c>
      <c r="E126" s="80">
        <f t="shared" si="10"/>
        <v>421.47</v>
      </c>
      <c r="F126" s="80">
        <f t="shared" si="11"/>
        <v>160827.15999999997</v>
      </c>
      <c r="G126" s="80">
        <f>SUM($D$21:D126)</f>
        <v>117492.51000000004</v>
      </c>
      <c r="H126" s="80">
        <f>SUM($E$21:E126)</f>
        <v>32580.839999999982</v>
      </c>
      <c r="I126" s="80">
        <f t="shared" si="12"/>
        <v>7109.03</v>
      </c>
      <c r="J126" s="80">
        <f t="shared" si="13"/>
        <v>2895.8599999999997</v>
      </c>
    </row>
    <row r="127" spans="2:10" ht="11.4" x14ac:dyDescent="0.2">
      <c r="B127" s="78">
        <f t="shared" si="7"/>
        <v>106</v>
      </c>
      <c r="C127" s="79">
        <f t="shared" si="8"/>
        <v>40770.9375</v>
      </c>
      <c r="D127" s="80">
        <f t="shared" si="9"/>
        <v>1005.17</v>
      </c>
      <c r="E127" s="80">
        <f t="shared" si="10"/>
        <v>424.1</v>
      </c>
      <c r="F127" s="80">
        <f t="shared" si="11"/>
        <v>160403.05999999997</v>
      </c>
      <c r="G127" s="80">
        <f>SUM($D$21:D127)</f>
        <v>118497.68000000004</v>
      </c>
      <c r="H127" s="80">
        <f>SUM($E$21:E127)</f>
        <v>33004.939999999981</v>
      </c>
      <c r="I127" s="80">
        <f t="shared" si="12"/>
        <v>8114.2</v>
      </c>
      <c r="J127" s="80">
        <f t="shared" si="13"/>
        <v>3319.9599999999996</v>
      </c>
    </row>
    <row r="128" spans="2:10" ht="11.4" x14ac:dyDescent="0.2">
      <c r="B128" s="78">
        <f t="shared" si="7"/>
        <v>107</v>
      </c>
      <c r="C128" s="79">
        <f t="shared" si="8"/>
        <v>40801.375</v>
      </c>
      <c r="D128" s="80">
        <f t="shared" si="9"/>
        <v>1002.52</v>
      </c>
      <c r="E128" s="80">
        <f t="shared" si="10"/>
        <v>426.75</v>
      </c>
      <c r="F128" s="80">
        <f t="shared" si="11"/>
        <v>159976.30999999997</v>
      </c>
      <c r="G128" s="80">
        <f>SUM($D$21:D128)</f>
        <v>119500.20000000004</v>
      </c>
      <c r="H128" s="80">
        <f>SUM($E$21:E128)</f>
        <v>33431.689999999981</v>
      </c>
      <c r="I128" s="80">
        <f t="shared" si="12"/>
        <v>9116.7199999999993</v>
      </c>
      <c r="J128" s="80">
        <f t="shared" si="13"/>
        <v>3746.7099999999996</v>
      </c>
    </row>
    <row r="129" spans="2:10" ht="11.4" x14ac:dyDescent="0.2">
      <c r="B129" s="78">
        <f t="shared" si="7"/>
        <v>108</v>
      </c>
      <c r="C129" s="79">
        <f t="shared" si="8"/>
        <v>40831.8125</v>
      </c>
      <c r="D129" s="80">
        <f t="shared" si="9"/>
        <v>999.85</v>
      </c>
      <c r="E129" s="80">
        <f t="shared" si="10"/>
        <v>429.41999999999996</v>
      </c>
      <c r="F129" s="80">
        <f t="shared" si="11"/>
        <v>159546.88999999996</v>
      </c>
      <c r="G129" s="80">
        <f>SUM($D$21:D129)</f>
        <v>120500.05000000005</v>
      </c>
      <c r="H129" s="80">
        <f>SUM($E$21:E129)</f>
        <v>33861.109999999979</v>
      </c>
      <c r="I129" s="80">
        <f t="shared" si="12"/>
        <v>10116.57</v>
      </c>
      <c r="J129" s="80">
        <f t="shared" si="13"/>
        <v>4176.1299999999992</v>
      </c>
    </row>
    <row r="130" spans="2:10" ht="11.4" x14ac:dyDescent="0.2">
      <c r="B130" s="78">
        <f t="shared" si="7"/>
        <v>109</v>
      </c>
      <c r="C130" s="79">
        <f t="shared" si="8"/>
        <v>40862.25</v>
      </c>
      <c r="D130" s="80">
        <f t="shared" si="9"/>
        <v>997.17</v>
      </c>
      <c r="E130" s="80">
        <f t="shared" si="10"/>
        <v>432.1</v>
      </c>
      <c r="F130" s="80">
        <f t="shared" si="11"/>
        <v>159114.78999999995</v>
      </c>
      <c r="G130" s="80">
        <f>SUM($D$21:D130)</f>
        <v>121497.22000000004</v>
      </c>
      <c r="H130" s="80">
        <f>SUM($E$21:E130)</f>
        <v>34293.209999999977</v>
      </c>
      <c r="I130" s="80">
        <f t="shared" si="12"/>
        <v>11113.74</v>
      </c>
      <c r="J130" s="80">
        <f t="shared" si="13"/>
        <v>4608.2299999999996</v>
      </c>
    </row>
    <row r="131" spans="2:10" ht="11.4" x14ac:dyDescent="0.2">
      <c r="B131" s="78">
        <f t="shared" si="7"/>
        <v>110</v>
      </c>
      <c r="C131" s="79">
        <f t="shared" si="8"/>
        <v>40892.6875</v>
      </c>
      <c r="D131" s="80">
        <f t="shared" si="9"/>
        <v>994.47</v>
      </c>
      <c r="E131" s="80">
        <f t="shared" si="10"/>
        <v>434.79999999999995</v>
      </c>
      <c r="F131" s="80">
        <f t="shared" si="11"/>
        <v>158679.98999999996</v>
      </c>
      <c r="G131" s="80">
        <f>SUM($D$21:D131)</f>
        <v>122491.69000000005</v>
      </c>
      <c r="H131" s="80">
        <f>SUM($E$21:E131)</f>
        <v>34728.00999999998</v>
      </c>
      <c r="I131" s="80">
        <f t="shared" si="12"/>
        <v>12108.21</v>
      </c>
      <c r="J131" s="80">
        <f t="shared" si="13"/>
        <v>5043.03</v>
      </c>
    </row>
    <row r="132" spans="2:10" ht="11.4" x14ac:dyDescent="0.2">
      <c r="B132" s="78">
        <f t="shared" si="7"/>
        <v>111</v>
      </c>
      <c r="C132" s="79">
        <f t="shared" si="8"/>
        <v>40923.125</v>
      </c>
      <c r="D132" s="80">
        <f t="shared" si="9"/>
        <v>991.75</v>
      </c>
      <c r="E132" s="80">
        <f t="shared" si="10"/>
        <v>437.52</v>
      </c>
      <c r="F132" s="80">
        <f t="shared" si="11"/>
        <v>158242.46999999997</v>
      </c>
      <c r="G132" s="80">
        <f>SUM($D$21:D132)</f>
        <v>123483.44000000005</v>
      </c>
      <c r="H132" s="80">
        <f>SUM($E$21:E132)</f>
        <v>35165.529999999977</v>
      </c>
      <c r="I132" s="80">
        <f t="shared" si="12"/>
        <v>991.75</v>
      </c>
      <c r="J132" s="80">
        <f t="shared" si="13"/>
        <v>437.52</v>
      </c>
    </row>
    <row r="133" spans="2:10" ht="11.4" x14ac:dyDescent="0.2">
      <c r="B133" s="78">
        <f t="shared" si="7"/>
        <v>112</v>
      </c>
      <c r="C133" s="79">
        <f t="shared" si="8"/>
        <v>40953.5625</v>
      </c>
      <c r="D133" s="80">
        <f t="shared" si="9"/>
        <v>989.02</v>
      </c>
      <c r="E133" s="80">
        <f t="shared" si="10"/>
        <v>440.25</v>
      </c>
      <c r="F133" s="80">
        <f t="shared" si="11"/>
        <v>157802.21999999997</v>
      </c>
      <c r="G133" s="80">
        <f>SUM($D$21:D133)</f>
        <v>124472.46000000005</v>
      </c>
      <c r="H133" s="80">
        <f>SUM($E$21:E133)</f>
        <v>35605.779999999977</v>
      </c>
      <c r="I133" s="80">
        <f t="shared" si="12"/>
        <v>1980.77</v>
      </c>
      <c r="J133" s="80">
        <f t="shared" si="13"/>
        <v>877.77</v>
      </c>
    </row>
    <row r="134" spans="2:10" ht="11.4" x14ac:dyDescent="0.2">
      <c r="B134" s="78">
        <f t="shared" si="7"/>
        <v>113</v>
      </c>
      <c r="C134" s="79">
        <f t="shared" si="8"/>
        <v>40984</v>
      </c>
      <c r="D134" s="80">
        <f t="shared" si="9"/>
        <v>986.26</v>
      </c>
      <c r="E134" s="80">
        <f t="shared" si="10"/>
        <v>443.01</v>
      </c>
      <c r="F134" s="80">
        <f t="shared" si="11"/>
        <v>157359.20999999996</v>
      </c>
      <c r="G134" s="80">
        <f>SUM($D$21:D134)</f>
        <v>125458.72000000004</v>
      </c>
      <c r="H134" s="80">
        <f>SUM($E$21:E134)</f>
        <v>36048.789999999979</v>
      </c>
      <c r="I134" s="80">
        <f t="shared" si="12"/>
        <v>2967.0299999999997</v>
      </c>
      <c r="J134" s="80">
        <f t="shared" si="13"/>
        <v>1320.78</v>
      </c>
    </row>
    <row r="135" spans="2:10" ht="11.4" x14ac:dyDescent="0.2">
      <c r="B135" s="78">
        <f t="shared" si="7"/>
        <v>114</v>
      </c>
      <c r="C135" s="79">
        <f t="shared" si="8"/>
        <v>41014.4375</v>
      </c>
      <c r="D135" s="80">
        <f t="shared" si="9"/>
        <v>983.5</v>
      </c>
      <c r="E135" s="80">
        <f t="shared" si="10"/>
        <v>445.77</v>
      </c>
      <c r="F135" s="80">
        <f t="shared" si="11"/>
        <v>156913.43999999997</v>
      </c>
      <c r="G135" s="80">
        <f>SUM($D$21:D135)</f>
        <v>126442.22000000004</v>
      </c>
      <c r="H135" s="80">
        <f>SUM($E$21:E135)</f>
        <v>36494.559999999976</v>
      </c>
      <c r="I135" s="80">
        <f t="shared" si="12"/>
        <v>3950.5299999999997</v>
      </c>
      <c r="J135" s="80">
        <f t="shared" si="13"/>
        <v>1766.55</v>
      </c>
    </row>
    <row r="136" spans="2:10" ht="11.4" x14ac:dyDescent="0.2">
      <c r="B136" s="78">
        <f t="shared" si="7"/>
        <v>115</v>
      </c>
      <c r="C136" s="79">
        <f t="shared" si="8"/>
        <v>41044.875</v>
      </c>
      <c r="D136" s="80">
        <f t="shared" si="9"/>
        <v>980.71</v>
      </c>
      <c r="E136" s="80">
        <f t="shared" si="10"/>
        <v>448.55999999999995</v>
      </c>
      <c r="F136" s="80">
        <f t="shared" si="11"/>
        <v>156464.87999999998</v>
      </c>
      <c r="G136" s="80">
        <f>SUM($D$21:D136)</f>
        <v>127422.93000000005</v>
      </c>
      <c r="H136" s="80">
        <f>SUM($E$21:E136)</f>
        <v>36943.119999999974</v>
      </c>
      <c r="I136" s="80">
        <f t="shared" si="12"/>
        <v>4931.24</v>
      </c>
      <c r="J136" s="80">
        <f t="shared" si="13"/>
        <v>2215.1099999999997</v>
      </c>
    </row>
    <row r="137" spans="2:10" ht="11.4" x14ac:dyDescent="0.2">
      <c r="B137" s="78">
        <f t="shared" si="7"/>
        <v>116</v>
      </c>
      <c r="C137" s="79">
        <f t="shared" si="8"/>
        <v>41075.3125</v>
      </c>
      <c r="D137" s="80">
        <f t="shared" si="9"/>
        <v>977.91</v>
      </c>
      <c r="E137" s="80">
        <f t="shared" si="10"/>
        <v>451.36</v>
      </c>
      <c r="F137" s="80">
        <f t="shared" si="11"/>
        <v>156013.51999999999</v>
      </c>
      <c r="G137" s="80">
        <f>SUM($D$21:D137)</f>
        <v>128400.84000000005</v>
      </c>
      <c r="H137" s="80">
        <f>SUM($E$21:E137)</f>
        <v>37394.479999999974</v>
      </c>
      <c r="I137" s="80">
        <f t="shared" si="12"/>
        <v>5909.15</v>
      </c>
      <c r="J137" s="80">
        <f t="shared" si="13"/>
        <v>2666.47</v>
      </c>
    </row>
    <row r="138" spans="2:10" ht="11.4" x14ac:dyDescent="0.2">
      <c r="B138" s="78">
        <f t="shared" si="7"/>
        <v>117</v>
      </c>
      <c r="C138" s="79">
        <f t="shared" si="8"/>
        <v>41105.75</v>
      </c>
      <c r="D138" s="80">
        <f t="shared" si="9"/>
        <v>975.08</v>
      </c>
      <c r="E138" s="80">
        <f t="shared" si="10"/>
        <v>454.18999999999994</v>
      </c>
      <c r="F138" s="80">
        <f t="shared" si="11"/>
        <v>155559.32999999999</v>
      </c>
      <c r="G138" s="80">
        <f>SUM($D$21:D138)</f>
        <v>129375.92000000006</v>
      </c>
      <c r="H138" s="80">
        <f>SUM($E$21:E138)</f>
        <v>37848.669999999976</v>
      </c>
      <c r="I138" s="80">
        <f t="shared" si="12"/>
        <v>6884.23</v>
      </c>
      <c r="J138" s="80">
        <f t="shared" si="13"/>
        <v>3120.66</v>
      </c>
    </row>
    <row r="139" spans="2:10" ht="11.4" x14ac:dyDescent="0.2">
      <c r="B139" s="78">
        <f t="shared" si="7"/>
        <v>118</v>
      </c>
      <c r="C139" s="79">
        <f t="shared" si="8"/>
        <v>41136.1875</v>
      </c>
      <c r="D139" s="80">
        <f t="shared" si="9"/>
        <v>972.25</v>
      </c>
      <c r="E139" s="80">
        <f t="shared" si="10"/>
        <v>457.02</v>
      </c>
      <c r="F139" s="80">
        <f t="shared" si="11"/>
        <v>155102.31</v>
      </c>
      <c r="G139" s="80">
        <f>SUM($D$21:D139)</f>
        <v>130348.17000000006</v>
      </c>
      <c r="H139" s="80">
        <f>SUM($E$21:E139)</f>
        <v>38305.689999999973</v>
      </c>
      <c r="I139" s="80">
        <f t="shared" si="12"/>
        <v>7856.48</v>
      </c>
      <c r="J139" s="80">
        <f t="shared" si="13"/>
        <v>3577.68</v>
      </c>
    </row>
    <row r="140" spans="2:10" ht="11.4" x14ac:dyDescent="0.2">
      <c r="B140" s="78">
        <f t="shared" si="7"/>
        <v>119</v>
      </c>
      <c r="C140" s="79">
        <f t="shared" si="8"/>
        <v>41166.625</v>
      </c>
      <c r="D140" s="80">
        <f t="shared" si="9"/>
        <v>969.39</v>
      </c>
      <c r="E140" s="80">
        <f t="shared" si="10"/>
        <v>459.88</v>
      </c>
      <c r="F140" s="80">
        <f t="shared" si="11"/>
        <v>154642.43</v>
      </c>
      <c r="G140" s="80">
        <f>SUM($D$21:D140)</f>
        <v>131317.56000000006</v>
      </c>
      <c r="H140" s="80">
        <f>SUM($E$21:E140)</f>
        <v>38765.569999999971</v>
      </c>
      <c r="I140" s="80">
        <f t="shared" si="12"/>
        <v>8825.869999999999</v>
      </c>
      <c r="J140" s="80">
        <f t="shared" si="13"/>
        <v>4037.56</v>
      </c>
    </row>
    <row r="141" spans="2:10" ht="11.4" x14ac:dyDescent="0.2">
      <c r="B141" s="78">
        <f t="shared" si="7"/>
        <v>120</v>
      </c>
      <c r="C141" s="79">
        <f t="shared" si="8"/>
        <v>41197.0625</v>
      </c>
      <c r="D141" s="80">
        <f t="shared" si="9"/>
        <v>966.52</v>
      </c>
      <c r="E141" s="80">
        <f t="shared" si="10"/>
        <v>462.75</v>
      </c>
      <c r="F141" s="80">
        <f t="shared" si="11"/>
        <v>154179.68</v>
      </c>
      <c r="G141" s="80">
        <f>SUM($D$21:D141)</f>
        <v>132284.08000000005</v>
      </c>
      <c r="H141" s="80">
        <f>SUM($E$21:E141)</f>
        <v>39228.319999999971</v>
      </c>
      <c r="I141" s="80">
        <f t="shared" si="12"/>
        <v>9792.39</v>
      </c>
      <c r="J141" s="80">
        <f t="shared" si="13"/>
        <v>4500.3099999999995</v>
      </c>
    </row>
    <row r="142" spans="2:10" ht="11.4" x14ac:dyDescent="0.2">
      <c r="B142" s="78">
        <f t="shared" si="7"/>
        <v>121</v>
      </c>
      <c r="C142" s="79">
        <f t="shared" si="8"/>
        <v>41227.5</v>
      </c>
      <c r="D142" s="80">
        <f t="shared" si="9"/>
        <v>963.62</v>
      </c>
      <c r="E142" s="80">
        <f t="shared" si="10"/>
        <v>465.65</v>
      </c>
      <c r="F142" s="80">
        <f t="shared" si="11"/>
        <v>153714.03</v>
      </c>
      <c r="G142" s="80">
        <f>SUM($D$21:D142)</f>
        <v>133247.70000000004</v>
      </c>
      <c r="H142" s="80">
        <f>SUM($E$21:E142)</f>
        <v>39693.969999999972</v>
      </c>
      <c r="I142" s="80">
        <f t="shared" si="12"/>
        <v>10756.01</v>
      </c>
      <c r="J142" s="80">
        <f t="shared" si="13"/>
        <v>4965.9599999999991</v>
      </c>
    </row>
    <row r="143" spans="2:10" ht="11.4" x14ac:dyDescent="0.2">
      <c r="B143" s="78">
        <f t="shared" si="7"/>
        <v>122</v>
      </c>
      <c r="C143" s="79">
        <f t="shared" si="8"/>
        <v>41257.9375</v>
      </c>
      <c r="D143" s="80">
        <f t="shared" si="9"/>
        <v>960.71</v>
      </c>
      <c r="E143" s="80">
        <f t="shared" si="10"/>
        <v>468.55999999999995</v>
      </c>
      <c r="F143" s="80">
        <f t="shared" si="11"/>
        <v>153245.47</v>
      </c>
      <c r="G143" s="80">
        <f>SUM($D$21:D143)</f>
        <v>134208.41000000003</v>
      </c>
      <c r="H143" s="80">
        <f>SUM($E$21:E143)</f>
        <v>40162.52999999997</v>
      </c>
      <c r="I143" s="80">
        <f t="shared" si="12"/>
        <v>11716.720000000001</v>
      </c>
      <c r="J143" s="80">
        <f t="shared" si="13"/>
        <v>5434.5199999999986</v>
      </c>
    </row>
    <row r="144" spans="2:10" ht="11.4" x14ac:dyDescent="0.2">
      <c r="B144" s="78">
        <f t="shared" si="7"/>
        <v>123</v>
      </c>
      <c r="C144" s="79">
        <f t="shared" si="8"/>
        <v>41288.375</v>
      </c>
      <c r="D144" s="80">
        <f t="shared" si="9"/>
        <v>957.78</v>
      </c>
      <c r="E144" s="80">
        <f t="shared" si="10"/>
        <v>471.49</v>
      </c>
      <c r="F144" s="80">
        <f t="shared" si="11"/>
        <v>152773.98000000001</v>
      </c>
      <c r="G144" s="80">
        <f>SUM($D$21:D144)</f>
        <v>135166.19000000003</v>
      </c>
      <c r="H144" s="80">
        <f>SUM($E$21:E144)</f>
        <v>40634.019999999968</v>
      </c>
      <c r="I144" s="80">
        <f t="shared" si="12"/>
        <v>957.78</v>
      </c>
      <c r="J144" s="80">
        <f t="shared" si="13"/>
        <v>471.49</v>
      </c>
    </row>
    <row r="145" spans="2:10" ht="11.4" x14ac:dyDescent="0.2">
      <c r="B145" s="78">
        <f t="shared" si="7"/>
        <v>124</v>
      </c>
      <c r="C145" s="79">
        <f t="shared" si="8"/>
        <v>41318.8125</v>
      </c>
      <c r="D145" s="80">
        <f t="shared" si="9"/>
        <v>954.84</v>
      </c>
      <c r="E145" s="80">
        <f t="shared" si="10"/>
        <v>474.42999999999995</v>
      </c>
      <c r="F145" s="80">
        <f t="shared" si="11"/>
        <v>152299.55000000002</v>
      </c>
      <c r="G145" s="80">
        <f>SUM($D$21:D145)</f>
        <v>136121.03000000003</v>
      </c>
      <c r="H145" s="80">
        <f>SUM($E$21:E145)</f>
        <v>41108.449999999968</v>
      </c>
      <c r="I145" s="80">
        <f t="shared" si="12"/>
        <v>1912.62</v>
      </c>
      <c r="J145" s="80">
        <f t="shared" si="13"/>
        <v>945.92</v>
      </c>
    </row>
    <row r="146" spans="2:10" ht="11.4" x14ac:dyDescent="0.2">
      <c r="B146" s="78">
        <f t="shared" si="7"/>
        <v>125</v>
      </c>
      <c r="C146" s="79">
        <f t="shared" si="8"/>
        <v>41349.25</v>
      </c>
      <c r="D146" s="80">
        <f t="shared" si="9"/>
        <v>951.87</v>
      </c>
      <c r="E146" s="80">
        <f t="shared" si="10"/>
        <v>477.4</v>
      </c>
      <c r="F146" s="80">
        <f t="shared" si="11"/>
        <v>151822.15000000002</v>
      </c>
      <c r="G146" s="80">
        <f>SUM($D$21:D146)</f>
        <v>137072.90000000002</v>
      </c>
      <c r="H146" s="80">
        <f>SUM($E$21:E146)</f>
        <v>41585.849999999969</v>
      </c>
      <c r="I146" s="80">
        <f t="shared" si="12"/>
        <v>2864.49</v>
      </c>
      <c r="J146" s="80">
        <f t="shared" si="13"/>
        <v>1423.32</v>
      </c>
    </row>
    <row r="147" spans="2:10" ht="11.4" x14ac:dyDescent="0.2">
      <c r="B147" s="78">
        <f t="shared" si="7"/>
        <v>126</v>
      </c>
      <c r="C147" s="79">
        <f t="shared" si="8"/>
        <v>41379.6875</v>
      </c>
      <c r="D147" s="80">
        <f t="shared" si="9"/>
        <v>948.89</v>
      </c>
      <c r="E147" s="80">
        <f t="shared" si="10"/>
        <v>480.38</v>
      </c>
      <c r="F147" s="80">
        <f t="shared" si="11"/>
        <v>151341.77000000002</v>
      </c>
      <c r="G147" s="80">
        <f>SUM($D$21:D147)</f>
        <v>138021.79000000004</v>
      </c>
      <c r="H147" s="80">
        <f>SUM($E$21:E147)</f>
        <v>42066.229999999967</v>
      </c>
      <c r="I147" s="80">
        <f t="shared" si="12"/>
        <v>3813.3799999999997</v>
      </c>
      <c r="J147" s="80">
        <f t="shared" si="13"/>
        <v>1903.6999999999998</v>
      </c>
    </row>
    <row r="148" spans="2:10" ht="11.4" x14ac:dyDescent="0.2">
      <c r="B148" s="78">
        <f t="shared" si="7"/>
        <v>127</v>
      </c>
      <c r="C148" s="79">
        <f t="shared" si="8"/>
        <v>41410.125</v>
      </c>
      <c r="D148" s="80">
        <f t="shared" si="9"/>
        <v>945.89</v>
      </c>
      <c r="E148" s="80">
        <f t="shared" si="10"/>
        <v>483.38</v>
      </c>
      <c r="F148" s="80">
        <f t="shared" si="11"/>
        <v>150858.39000000001</v>
      </c>
      <c r="G148" s="80">
        <f>SUM($D$21:D148)</f>
        <v>138967.68000000005</v>
      </c>
      <c r="H148" s="80">
        <f>SUM($E$21:E148)</f>
        <v>42549.609999999964</v>
      </c>
      <c r="I148" s="80">
        <f t="shared" si="12"/>
        <v>4759.2699999999995</v>
      </c>
      <c r="J148" s="80">
        <f t="shared" si="13"/>
        <v>2387.08</v>
      </c>
    </row>
    <row r="149" spans="2:10" ht="11.4" x14ac:dyDescent="0.2">
      <c r="B149" s="78">
        <f t="shared" si="7"/>
        <v>128</v>
      </c>
      <c r="C149" s="79">
        <f t="shared" si="8"/>
        <v>41440.5625</v>
      </c>
      <c r="D149" s="80">
        <f t="shared" si="9"/>
        <v>942.86</v>
      </c>
      <c r="E149" s="80">
        <f t="shared" si="10"/>
        <v>486.40999999999997</v>
      </c>
      <c r="F149" s="80">
        <f t="shared" si="11"/>
        <v>150371.98000000001</v>
      </c>
      <c r="G149" s="80">
        <f>SUM($D$21:D149)</f>
        <v>139910.54000000004</v>
      </c>
      <c r="H149" s="80">
        <f>SUM($E$21:E149)</f>
        <v>43036.019999999968</v>
      </c>
      <c r="I149" s="80">
        <f t="shared" si="12"/>
        <v>5702.1299999999992</v>
      </c>
      <c r="J149" s="80">
        <f t="shared" si="13"/>
        <v>2873.49</v>
      </c>
    </row>
    <row r="150" spans="2:10" ht="11.4" x14ac:dyDescent="0.2">
      <c r="B150" s="78">
        <f t="shared" si="7"/>
        <v>129</v>
      </c>
      <c r="C150" s="79">
        <f t="shared" si="8"/>
        <v>41471</v>
      </c>
      <c r="D150" s="80">
        <f t="shared" si="9"/>
        <v>939.82</v>
      </c>
      <c r="E150" s="80">
        <f t="shared" si="10"/>
        <v>489.44999999999993</v>
      </c>
      <c r="F150" s="80">
        <f t="shared" si="11"/>
        <v>149882.53</v>
      </c>
      <c r="G150" s="80">
        <f>SUM($D$21:D150)</f>
        <v>140850.36000000004</v>
      </c>
      <c r="H150" s="80">
        <f>SUM($E$21:E150)</f>
        <v>43525.469999999965</v>
      </c>
      <c r="I150" s="80">
        <f t="shared" si="12"/>
        <v>6641.9499999999989</v>
      </c>
      <c r="J150" s="80">
        <f t="shared" si="13"/>
        <v>3362.9399999999996</v>
      </c>
    </row>
    <row r="151" spans="2:10" ht="11.4" x14ac:dyDescent="0.2">
      <c r="B151" s="78">
        <f t="shared" ref="B151:B214" si="14">B150+1</f>
        <v>130</v>
      </c>
      <c r="C151" s="79">
        <f t="shared" ref="C151:C214" si="15">C150+365.25/12</f>
        <v>41501.4375</v>
      </c>
      <c r="D151" s="80">
        <f t="shared" ref="D151:D214" si="16">ROUND(F150*$F$17/1200,2)</f>
        <v>936.77</v>
      </c>
      <c r="E151" s="80">
        <f t="shared" ref="E151:E214" si="17">IF(B151&gt;=$F$18,F150,$I$15-D151)</f>
        <v>492.5</v>
      </c>
      <c r="F151" s="80">
        <f t="shared" ref="F151:F214" si="18">MAX(0,F150-E151)</f>
        <v>149390.03</v>
      </c>
      <c r="G151" s="80">
        <f>SUM($D$21:D151)</f>
        <v>141787.13000000003</v>
      </c>
      <c r="H151" s="80">
        <f>SUM($E$21:E151)</f>
        <v>44017.969999999965</v>
      </c>
      <c r="I151" s="80">
        <f t="shared" ref="I151:I214" si="19">IF(YEAR($C150)=YEAR($C151),I150+D151,D151)</f>
        <v>7578.7199999999993</v>
      </c>
      <c r="J151" s="80">
        <f t="shared" ref="J151:J214" si="20">IF(YEAR($C150)=YEAR($C151),J150+E151,E151)</f>
        <v>3855.4399999999996</v>
      </c>
    </row>
    <row r="152" spans="2:10" ht="11.4" x14ac:dyDescent="0.2">
      <c r="B152" s="78">
        <f t="shared" si="14"/>
        <v>131</v>
      </c>
      <c r="C152" s="79">
        <f t="shared" si="15"/>
        <v>41531.875</v>
      </c>
      <c r="D152" s="80">
        <f t="shared" si="16"/>
        <v>933.69</v>
      </c>
      <c r="E152" s="80">
        <f t="shared" si="17"/>
        <v>495.57999999999993</v>
      </c>
      <c r="F152" s="80">
        <f t="shared" si="18"/>
        <v>148894.45000000001</v>
      </c>
      <c r="G152" s="80">
        <f>SUM($D$21:D152)</f>
        <v>142720.82000000004</v>
      </c>
      <c r="H152" s="80">
        <f>SUM($E$21:E152)</f>
        <v>44513.549999999967</v>
      </c>
      <c r="I152" s="80">
        <f t="shared" si="19"/>
        <v>8512.41</v>
      </c>
      <c r="J152" s="80">
        <f t="shared" si="20"/>
        <v>4351.0199999999995</v>
      </c>
    </row>
    <row r="153" spans="2:10" ht="11.4" x14ac:dyDescent="0.2">
      <c r="B153" s="78">
        <f t="shared" si="14"/>
        <v>132</v>
      </c>
      <c r="C153" s="79">
        <f t="shared" si="15"/>
        <v>41562.3125</v>
      </c>
      <c r="D153" s="80">
        <f t="shared" si="16"/>
        <v>930.59</v>
      </c>
      <c r="E153" s="80">
        <f t="shared" si="17"/>
        <v>498.67999999999995</v>
      </c>
      <c r="F153" s="80">
        <f t="shared" si="18"/>
        <v>148395.77000000002</v>
      </c>
      <c r="G153" s="80">
        <f>SUM($D$21:D153)</f>
        <v>143651.41000000003</v>
      </c>
      <c r="H153" s="80">
        <f>SUM($E$21:E153)</f>
        <v>45012.229999999967</v>
      </c>
      <c r="I153" s="80">
        <f t="shared" si="19"/>
        <v>9443</v>
      </c>
      <c r="J153" s="80">
        <f t="shared" si="20"/>
        <v>4849.7</v>
      </c>
    </row>
    <row r="154" spans="2:10" ht="11.4" x14ac:dyDescent="0.2">
      <c r="B154" s="78">
        <f t="shared" si="14"/>
        <v>133</v>
      </c>
      <c r="C154" s="79">
        <f t="shared" si="15"/>
        <v>41592.75</v>
      </c>
      <c r="D154" s="80">
        <f t="shared" si="16"/>
        <v>927.47</v>
      </c>
      <c r="E154" s="80">
        <f t="shared" si="17"/>
        <v>501.79999999999995</v>
      </c>
      <c r="F154" s="80">
        <f t="shared" si="18"/>
        <v>147893.97000000003</v>
      </c>
      <c r="G154" s="80">
        <f>SUM($D$21:D154)</f>
        <v>144578.88000000003</v>
      </c>
      <c r="H154" s="80">
        <f>SUM($E$21:E154)</f>
        <v>45514.02999999997</v>
      </c>
      <c r="I154" s="80">
        <f t="shared" si="19"/>
        <v>10370.469999999999</v>
      </c>
      <c r="J154" s="80">
        <f t="shared" si="20"/>
        <v>5351.5</v>
      </c>
    </row>
    <row r="155" spans="2:10" ht="11.4" x14ac:dyDescent="0.2">
      <c r="B155" s="78">
        <f t="shared" si="14"/>
        <v>134</v>
      </c>
      <c r="C155" s="79">
        <f t="shared" si="15"/>
        <v>41623.1875</v>
      </c>
      <c r="D155" s="80">
        <f t="shared" si="16"/>
        <v>924.34</v>
      </c>
      <c r="E155" s="80">
        <f t="shared" si="17"/>
        <v>504.92999999999995</v>
      </c>
      <c r="F155" s="80">
        <f t="shared" si="18"/>
        <v>147389.04000000004</v>
      </c>
      <c r="G155" s="80">
        <f>SUM($D$21:D155)</f>
        <v>145503.22000000003</v>
      </c>
      <c r="H155" s="80">
        <f>SUM($E$21:E155)</f>
        <v>46018.95999999997</v>
      </c>
      <c r="I155" s="80">
        <f t="shared" si="19"/>
        <v>11294.81</v>
      </c>
      <c r="J155" s="80">
        <f t="shared" si="20"/>
        <v>5856.43</v>
      </c>
    </row>
    <row r="156" spans="2:10" ht="11.4" x14ac:dyDescent="0.2">
      <c r="B156" s="78">
        <f t="shared" si="14"/>
        <v>135</v>
      </c>
      <c r="C156" s="79">
        <f t="shared" si="15"/>
        <v>41653.625</v>
      </c>
      <c r="D156" s="80">
        <f t="shared" si="16"/>
        <v>921.18</v>
      </c>
      <c r="E156" s="80">
        <f t="shared" si="17"/>
        <v>508.09000000000003</v>
      </c>
      <c r="F156" s="80">
        <f t="shared" si="18"/>
        <v>146880.95000000004</v>
      </c>
      <c r="G156" s="80">
        <f>SUM($D$21:D156)</f>
        <v>146424.40000000002</v>
      </c>
      <c r="H156" s="80">
        <f>SUM($E$21:E156)</f>
        <v>46527.049999999967</v>
      </c>
      <c r="I156" s="80">
        <f t="shared" si="19"/>
        <v>921.18</v>
      </c>
      <c r="J156" s="80">
        <f t="shared" si="20"/>
        <v>508.09000000000003</v>
      </c>
    </row>
    <row r="157" spans="2:10" ht="11.4" x14ac:dyDescent="0.2">
      <c r="B157" s="78">
        <f t="shared" si="14"/>
        <v>136</v>
      </c>
      <c r="C157" s="79">
        <f t="shared" si="15"/>
        <v>41684.0625</v>
      </c>
      <c r="D157" s="80">
        <f t="shared" si="16"/>
        <v>918.01</v>
      </c>
      <c r="E157" s="80">
        <f t="shared" si="17"/>
        <v>511.26</v>
      </c>
      <c r="F157" s="80">
        <f t="shared" si="18"/>
        <v>146369.69000000003</v>
      </c>
      <c r="G157" s="80">
        <f>SUM($D$21:D157)</f>
        <v>147342.41000000003</v>
      </c>
      <c r="H157" s="80">
        <f>SUM($E$21:E157)</f>
        <v>47038.309999999969</v>
      </c>
      <c r="I157" s="80">
        <f t="shared" si="19"/>
        <v>1839.19</v>
      </c>
      <c r="J157" s="80">
        <f t="shared" si="20"/>
        <v>1019.35</v>
      </c>
    </row>
    <row r="158" spans="2:10" ht="11.4" x14ac:dyDescent="0.2">
      <c r="B158" s="78">
        <f t="shared" si="14"/>
        <v>137</v>
      </c>
      <c r="C158" s="79">
        <f t="shared" si="15"/>
        <v>41714.5</v>
      </c>
      <c r="D158" s="80">
        <f t="shared" si="16"/>
        <v>914.81</v>
      </c>
      <c r="E158" s="80">
        <f t="shared" si="17"/>
        <v>514.46</v>
      </c>
      <c r="F158" s="80">
        <f t="shared" si="18"/>
        <v>145855.23000000004</v>
      </c>
      <c r="G158" s="80">
        <f>SUM($D$21:D158)</f>
        <v>148257.22000000003</v>
      </c>
      <c r="H158" s="80">
        <f>SUM($E$21:E158)</f>
        <v>47552.769999999968</v>
      </c>
      <c r="I158" s="80">
        <f t="shared" si="19"/>
        <v>2754</v>
      </c>
      <c r="J158" s="80">
        <f t="shared" si="20"/>
        <v>1533.81</v>
      </c>
    </row>
    <row r="159" spans="2:10" ht="11.4" x14ac:dyDescent="0.2">
      <c r="B159" s="78">
        <f t="shared" si="14"/>
        <v>138</v>
      </c>
      <c r="C159" s="79">
        <f t="shared" si="15"/>
        <v>41744.9375</v>
      </c>
      <c r="D159" s="80">
        <f t="shared" si="16"/>
        <v>911.6</v>
      </c>
      <c r="E159" s="80">
        <f t="shared" si="17"/>
        <v>517.66999999999996</v>
      </c>
      <c r="F159" s="80">
        <f t="shared" si="18"/>
        <v>145337.56000000003</v>
      </c>
      <c r="G159" s="80">
        <f>SUM($D$21:D159)</f>
        <v>149168.82000000004</v>
      </c>
      <c r="H159" s="80">
        <f>SUM($E$21:E159)</f>
        <v>48070.439999999966</v>
      </c>
      <c r="I159" s="80">
        <f t="shared" si="19"/>
        <v>3665.6</v>
      </c>
      <c r="J159" s="80">
        <f t="shared" si="20"/>
        <v>2051.48</v>
      </c>
    </row>
    <row r="160" spans="2:10" ht="11.4" x14ac:dyDescent="0.2">
      <c r="B160" s="78">
        <f t="shared" si="14"/>
        <v>139</v>
      </c>
      <c r="C160" s="79">
        <f t="shared" si="15"/>
        <v>41775.375</v>
      </c>
      <c r="D160" s="80">
        <f t="shared" si="16"/>
        <v>908.36</v>
      </c>
      <c r="E160" s="80">
        <f t="shared" si="17"/>
        <v>520.91</v>
      </c>
      <c r="F160" s="80">
        <f t="shared" si="18"/>
        <v>144816.65000000002</v>
      </c>
      <c r="G160" s="80">
        <f>SUM($D$21:D160)</f>
        <v>150077.18000000002</v>
      </c>
      <c r="H160" s="80">
        <f>SUM($E$21:E160)</f>
        <v>48591.349999999969</v>
      </c>
      <c r="I160" s="80">
        <f t="shared" si="19"/>
        <v>4573.96</v>
      </c>
      <c r="J160" s="80">
        <f t="shared" si="20"/>
        <v>2572.39</v>
      </c>
    </row>
    <row r="161" spans="2:10" ht="11.4" x14ac:dyDescent="0.2">
      <c r="B161" s="78">
        <f t="shared" si="14"/>
        <v>140</v>
      </c>
      <c r="C161" s="79">
        <f t="shared" si="15"/>
        <v>41805.8125</v>
      </c>
      <c r="D161" s="80">
        <f t="shared" si="16"/>
        <v>905.1</v>
      </c>
      <c r="E161" s="80">
        <f t="shared" si="17"/>
        <v>524.16999999999996</v>
      </c>
      <c r="F161" s="80">
        <f t="shared" si="18"/>
        <v>144292.48000000001</v>
      </c>
      <c r="G161" s="80">
        <f>SUM($D$21:D161)</f>
        <v>150982.28000000003</v>
      </c>
      <c r="H161" s="80">
        <f>SUM($E$21:E161)</f>
        <v>49115.519999999968</v>
      </c>
      <c r="I161" s="80">
        <f t="shared" si="19"/>
        <v>5479.06</v>
      </c>
      <c r="J161" s="80">
        <f t="shared" si="20"/>
        <v>3096.56</v>
      </c>
    </row>
    <row r="162" spans="2:10" ht="11.4" x14ac:dyDescent="0.2">
      <c r="B162" s="78">
        <f t="shared" si="14"/>
        <v>141</v>
      </c>
      <c r="C162" s="79">
        <f t="shared" si="15"/>
        <v>41836.25</v>
      </c>
      <c r="D162" s="80">
        <f t="shared" si="16"/>
        <v>901.83</v>
      </c>
      <c r="E162" s="80">
        <f t="shared" si="17"/>
        <v>527.43999999999994</v>
      </c>
      <c r="F162" s="80">
        <f t="shared" si="18"/>
        <v>143765.04</v>
      </c>
      <c r="G162" s="80">
        <f>SUM($D$21:D162)</f>
        <v>151884.11000000002</v>
      </c>
      <c r="H162" s="80">
        <f>SUM($E$21:E162)</f>
        <v>49642.95999999997</v>
      </c>
      <c r="I162" s="80">
        <f t="shared" si="19"/>
        <v>6380.89</v>
      </c>
      <c r="J162" s="80">
        <f t="shared" si="20"/>
        <v>3624</v>
      </c>
    </row>
    <row r="163" spans="2:10" ht="11.4" x14ac:dyDescent="0.2">
      <c r="B163" s="78">
        <f t="shared" si="14"/>
        <v>142</v>
      </c>
      <c r="C163" s="79">
        <f t="shared" si="15"/>
        <v>41866.6875</v>
      </c>
      <c r="D163" s="80">
        <f t="shared" si="16"/>
        <v>898.53</v>
      </c>
      <c r="E163" s="80">
        <f t="shared" si="17"/>
        <v>530.74</v>
      </c>
      <c r="F163" s="80">
        <f t="shared" si="18"/>
        <v>143234.30000000002</v>
      </c>
      <c r="G163" s="80">
        <f>SUM($D$21:D163)</f>
        <v>152782.64000000001</v>
      </c>
      <c r="H163" s="80">
        <f>SUM($E$21:E163)</f>
        <v>50173.699999999968</v>
      </c>
      <c r="I163" s="80">
        <f t="shared" si="19"/>
        <v>7279.42</v>
      </c>
      <c r="J163" s="80">
        <f t="shared" si="20"/>
        <v>4154.74</v>
      </c>
    </row>
    <row r="164" spans="2:10" ht="11.4" x14ac:dyDescent="0.2">
      <c r="B164" s="78">
        <f t="shared" si="14"/>
        <v>143</v>
      </c>
      <c r="C164" s="79">
        <f t="shared" si="15"/>
        <v>41897.125</v>
      </c>
      <c r="D164" s="80">
        <f t="shared" si="16"/>
        <v>895.21</v>
      </c>
      <c r="E164" s="80">
        <f t="shared" si="17"/>
        <v>534.05999999999995</v>
      </c>
      <c r="F164" s="80">
        <f t="shared" si="18"/>
        <v>142700.24000000002</v>
      </c>
      <c r="G164" s="80">
        <f>SUM($D$21:D164)</f>
        <v>153677.85</v>
      </c>
      <c r="H164" s="80">
        <f>SUM($E$21:E164)</f>
        <v>50707.759999999966</v>
      </c>
      <c r="I164" s="80">
        <f t="shared" si="19"/>
        <v>8174.63</v>
      </c>
      <c r="J164" s="80">
        <f t="shared" si="20"/>
        <v>4688.7999999999993</v>
      </c>
    </row>
    <row r="165" spans="2:10" ht="11.4" x14ac:dyDescent="0.2">
      <c r="B165" s="78">
        <f t="shared" si="14"/>
        <v>144</v>
      </c>
      <c r="C165" s="79">
        <f t="shared" si="15"/>
        <v>41927.5625</v>
      </c>
      <c r="D165" s="80">
        <f t="shared" si="16"/>
        <v>891.88</v>
      </c>
      <c r="E165" s="80">
        <f t="shared" si="17"/>
        <v>537.39</v>
      </c>
      <c r="F165" s="80">
        <f t="shared" si="18"/>
        <v>142162.85</v>
      </c>
      <c r="G165" s="80">
        <f>SUM($D$21:D165)</f>
        <v>154569.73000000001</v>
      </c>
      <c r="H165" s="80">
        <f>SUM($E$21:E165)</f>
        <v>51245.149999999965</v>
      </c>
      <c r="I165" s="80">
        <f t="shared" si="19"/>
        <v>9066.51</v>
      </c>
      <c r="J165" s="80">
        <f t="shared" si="20"/>
        <v>5226.1899999999996</v>
      </c>
    </row>
    <row r="166" spans="2:10" ht="11.4" x14ac:dyDescent="0.2">
      <c r="B166" s="78">
        <f t="shared" si="14"/>
        <v>145</v>
      </c>
      <c r="C166" s="79">
        <f t="shared" si="15"/>
        <v>41958</v>
      </c>
      <c r="D166" s="80">
        <f t="shared" si="16"/>
        <v>888.52</v>
      </c>
      <c r="E166" s="80">
        <f t="shared" si="17"/>
        <v>540.75</v>
      </c>
      <c r="F166" s="80">
        <f t="shared" si="18"/>
        <v>141622.1</v>
      </c>
      <c r="G166" s="80">
        <f>SUM($D$21:D166)</f>
        <v>155458.25</v>
      </c>
      <c r="H166" s="80">
        <f>SUM($E$21:E166)</f>
        <v>51785.899999999965</v>
      </c>
      <c r="I166" s="80">
        <f t="shared" si="19"/>
        <v>9955.0300000000007</v>
      </c>
      <c r="J166" s="80">
        <f t="shared" si="20"/>
        <v>5766.94</v>
      </c>
    </row>
    <row r="167" spans="2:10" ht="11.4" x14ac:dyDescent="0.2">
      <c r="B167" s="78">
        <f t="shared" si="14"/>
        <v>146</v>
      </c>
      <c r="C167" s="79">
        <f t="shared" si="15"/>
        <v>41988.4375</v>
      </c>
      <c r="D167" s="80">
        <f t="shared" si="16"/>
        <v>885.14</v>
      </c>
      <c r="E167" s="80">
        <f t="shared" si="17"/>
        <v>544.13</v>
      </c>
      <c r="F167" s="80">
        <f t="shared" si="18"/>
        <v>141077.97</v>
      </c>
      <c r="G167" s="80">
        <f>SUM($D$21:D167)</f>
        <v>156343.39000000001</v>
      </c>
      <c r="H167" s="80">
        <f>SUM($E$21:E167)</f>
        <v>52330.029999999962</v>
      </c>
      <c r="I167" s="80">
        <f t="shared" si="19"/>
        <v>10840.17</v>
      </c>
      <c r="J167" s="80">
        <f t="shared" si="20"/>
        <v>6311.07</v>
      </c>
    </row>
    <row r="168" spans="2:10" ht="11.4" x14ac:dyDescent="0.2">
      <c r="B168" s="78">
        <f t="shared" si="14"/>
        <v>147</v>
      </c>
      <c r="C168" s="79">
        <f t="shared" si="15"/>
        <v>42018.875</v>
      </c>
      <c r="D168" s="80">
        <f t="shared" si="16"/>
        <v>881.74</v>
      </c>
      <c r="E168" s="80">
        <f t="shared" si="17"/>
        <v>547.53</v>
      </c>
      <c r="F168" s="80">
        <f t="shared" si="18"/>
        <v>140530.44</v>
      </c>
      <c r="G168" s="80">
        <f>SUM($D$21:D168)</f>
        <v>157225.13</v>
      </c>
      <c r="H168" s="80">
        <f>SUM($E$21:E168)</f>
        <v>52877.559999999961</v>
      </c>
      <c r="I168" s="80">
        <f t="shared" si="19"/>
        <v>881.74</v>
      </c>
      <c r="J168" s="80">
        <f t="shared" si="20"/>
        <v>547.53</v>
      </c>
    </row>
    <row r="169" spans="2:10" ht="11.4" x14ac:dyDescent="0.2">
      <c r="B169" s="78">
        <f t="shared" si="14"/>
        <v>148</v>
      </c>
      <c r="C169" s="79">
        <f t="shared" si="15"/>
        <v>42049.3125</v>
      </c>
      <c r="D169" s="80">
        <f t="shared" si="16"/>
        <v>878.32</v>
      </c>
      <c r="E169" s="80">
        <f t="shared" si="17"/>
        <v>550.94999999999993</v>
      </c>
      <c r="F169" s="80">
        <f t="shared" si="18"/>
        <v>139979.49</v>
      </c>
      <c r="G169" s="80">
        <f>SUM($D$21:D169)</f>
        <v>158103.45000000001</v>
      </c>
      <c r="H169" s="80">
        <f>SUM($E$21:E169)</f>
        <v>53428.509999999958</v>
      </c>
      <c r="I169" s="80">
        <f t="shared" si="19"/>
        <v>1760.06</v>
      </c>
      <c r="J169" s="80">
        <f t="shared" si="20"/>
        <v>1098.48</v>
      </c>
    </row>
    <row r="170" spans="2:10" ht="11.4" x14ac:dyDescent="0.2">
      <c r="B170" s="78">
        <f t="shared" si="14"/>
        <v>149</v>
      </c>
      <c r="C170" s="79">
        <f t="shared" si="15"/>
        <v>42079.75</v>
      </c>
      <c r="D170" s="80">
        <f t="shared" si="16"/>
        <v>874.87</v>
      </c>
      <c r="E170" s="80">
        <f t="shared" si="17"/>
        <v>554.4</v>
      </c>
      <c r="F170" s="80">
        <f t="shared" si="18"/>
        <v>139425.09</v>
      </c>
      <c r="G170" s="80">
        <f>SUM($D$21:D170)</f>
        <v>158978.32</v>
      </c>
      <c r="H170" s="80">
        <f>SUM($E$21:E170)</f>
        <v>53982.90999999996</v>
      </c>
      <c r="I170" s="80">
        <f t="shared" si="19"/>
        <v>2634.93</v>
      </c>
      <c r="J170" s="80">
        <f t="shared" si="20"/>
        <v>1652.88</v>
      </c>
    </row>
    <row r="171" spans="2:10" ht="11.4" x14ac:dyDescent="0.2">
      <c r="B171" s="78">
        <f t="shared" si="14"/>
        <v>150</v>
      </c>
      <c r="C171" s="79">
        <f t="shared" si="15"/>
        <v>42110.1875</v>
      </c>
      <c r="D171" s="80">
        <f t="shared" si="16"/>
        <v>871.41</v>
      </c>
      <c r="E171" s="80">
        <f t="shared" si="17"/>
        <v>557.86</v>
      </c>
      <c r="F171" s="80">
        <f t="shared" si="18"/>
        <v>138867.23000000001</v>
      </c>
      <c r="G171" s="80">
        <f>SUM($D$21:D171)</f>
        <v>159849.73000000001</v>
      </c>
      <c r="H171" s="80">
        <f>SUM($E$21:E171)</f>
        <v>54540.76999999996</v>
      </c>
      <c r="I171" s="80">
        <f t="shared" si="19"/>
        <v>3506.3399999999997</v>
      </c>
      <c r="J171" s="80">
        <f t="shared" si="20"/>
        <v>2210.7400000000002</v>
      </c>
    </row>
    <row r="172" spans="2:10" ht="11.4" x14ac:dyDescent="0.2">
      <c r="B172" s="78">
        <f t="shared" si="14"/>
        <v>151</v>
      </c>
      <c r="C172" s="79">
        <f t="shared" si="15"/>
        <v>42140.625</v>
      </c>
      <c r="D172" s="80">
        <f t="shared" si="16"/>
        <v>867.92</v>
      </c>
      <c r="E172" s="80">
        <f t="shared" si="17"/>
        <v>561.35</v>
      </c>
      <c r="F172" s="80">
        <f t="shared" si="18"/>
        <v>138305.88</v>
      </c>
      <c r="G172" s="80">
        <f>SUM($D$21:D172)</f>
        <v>160717.65000000002</v>
      </c>
      <c r="H172" s="80">
        <f>SUM($E$21:E172)</f>
        <v>55102.119999999959</v>
      </c>
      <c r="I172" s="80">
        <f t="shared" si="19"/>
        <v>4374.2599999999993</v>
      </c>
      <c r="J172" s="80">
        <f t="shared" si="20"/>
        <v>2772.09</v>
      </c>
    </row>
    <row r="173" spans="2:10" ht="11.4" x14ac:dyDescent="0.2">
      <c r="B173" s="78">
        <f t="shared" si="14"/>
        <v>152</v>
      </c>
      <c r="C173" s="79">
        <f t="shared" si="15"/>
        <v>42171.0625</v>
      </c>
      <c r="D173" s="80">
        <f t="shared" si="16"/>
        <v>864.41</v>
      </c>
      <c r="E173" s="80">
        <f t="shared" si="17"/>
        <v>564.86</v>
      </c>
      <c r="F173" s="80">
        <f t="shared" si="18"/>
        <v>137741.02000000002</v>
      </c>
      <c r="G173" s="80">
        <f>SUM($D$21:D173)</f>
        <v>161582.06000000003</v>
      </c>
      <c r="H173" s="80">
        <f>SUM($E$21:E173)</f>
        <v>55666.97999999996</v>
      </c>
      <c r="I173" s="80">
        <f t="shared" si="19"/>
        <v>5238.6699999999992</v>
      </c>
      <c r="J173" s="80">
        <f t="shared" si="20"/>
        <v>3336.9500000000003</v>
      </c>
    </row>
    <row r="174" spans="2:10" ht="11.4" x14ac:dyDescent="0.2">
      <c r="B174" s="78">
        <f t="shared" si="14"/>
        <v>153</v>
      </c>
      <c r="C174" s="79">
        <f t="shared" si="15"/>
        <v>42201.5</v>
      </c>
      <c r="D174" s="80">
        <f t="shared" si="16"/>
        <v>860.88</v>
      </c>
      <c r="E174" s="80">
        <f t="shared" si="17"/>
        <v>568.39</v>
      </c>
      <c r="F174" s="80">
        <f t="shared" si="18"/>
        <v>137172.63</v>
      </c>
      <c r="G174" s="80">
        <f>SUM($D$21:D174)</f>
        <v>162442.94000000003</v>
      </c>
      <c r="H174" s="80">
        <f>SUM($E$21:E174)</f>
        <v>56235.369999999959</v>
      </c>
      <c r="I174" s="80">
        <f t="shared" si="19"/>
        <v>6099.5499999999993</v>
      </c>
      <c r="J174" s="80">
        <f t="shared" si="20"/>
        <v>3905.34</v>
      </c>
    </row>
    <row r="175" spans="2:10" ht="11.4" x14ac:dyDescent="0.2">
      <c r="B175" s="78">
        <f t="shared" si="14"/>
        <v>154</v>
      </c>
      <c r="C175" s="79">
        <f t="shared" si="15"/>
        <v>42231.9375</v>
      </c>
      <c r="D175" s="80">
        <f t="shared" si="16"/>
        <v>857.33</v>
      </c>
      <c r="E175" s="80">
        <f t="shared" si="17"/>
        <v>571.93999999999994</v>
      </c>
      <c r="F175" s="80">
        <f t="shared" si="18"/>
        <v>136600.69</v>
      </c>
      <c r="G175" s="80">
        <f>SUM($D$21:D175)</f>
        <v>163300.27000000002</v>
      </c>
      <c r="H175" s="80">
        <f>SUM($E$21:E175)</f>
        <v>56807.309999999961</v>
      </c>
      <c r="I175" s="80">
        <f t="shared" si="19"/>
        <v>6956.8799999999992</v>
      </c>
      <c r="J175" s="80">
        <f t="shared" si="20"/>
        <v>4477.28</v>
      </c>
    </row>
    <row r="176" spans="2:10" ht="11.4" x14ac:dyDescent="0.2">
      <c r="B176" s="78">
        <f t="shared" si="14"/>
        <v>155</v>
      </c>
      <c r="C176" s="79">
        <f t="shared" si="15"/>
        <v>42262.375</v>
      </c>
      <c r="D176" s="80">
        <f t="shared" si="16"/>
        <v>853.75</v>
      </c>
      <c r="E176" s="80">
        <f t="shared" si="17"/>
        <v>575.52</v>
      </c>
      <c r="F176" s="80">
        <f t="shared" si="18"/>
        <v>136025.17000000001</v>
      </c>
      <c r="G176" s="80">
        <f>SUM($D$21:D176)</f>
        <v>164154.02000000002</v>
      </c>
      <c r="H176" s="80">
        <f>SUM($E$21:E176)</f>
        <v>57382.829999999958</v>
      </c>
      <c r="I176" s="80">
        <f t="shared" si="19"/>
        <v>7810.6299999999992</v>
      </c>
      <c r="J176" s="80">
        <f t="shared" si="20"/>
        <v>5052.7999999999993</v>
      </c>
    </row>
    <row r="177" spans="2:10" ht="11.4" x14ac:dyDescent="0.2">
      <c r="B177" s="78">
        <f t="shared" si="14"/>
        <v>156</v>
      </c>
      <c r="C177" s="79">
        <f t="shared" si="15"/>
        <v>42292.8125</v>
      </c>
      <c r="D177" s="80">
        <f t="shared" si="16"/>
        <v>850.16</v>
      </c>
      <c r="E177" s="80">
        <f t="shared" si="17"/>
        <v>579.11</v>
      </c>
      <c r="F177" s="80">
        <f t="shared" si="18"/>
        <v>135446.06000000003</v>
      </c>
      <c r="G177" s="80">
        <f>SUM($D$21:D177)</f>
        <v>165004.18000000002</v>
      </c>
      <c r="H177" s="80">
        <f>SUM($E$21:E177)</f>
        <v>57961.939999999959</v>
      </c>
      <c r="I177" s="80">
        <f t="shared" si="19"/>
        <v>8660.7899999999991</v>
      </c>
      <c r="J177" s="80">
        <f t="shared" si="20"/>
        <v>5631.9099999999989</v>
      </c>
    </row>
    <row r="178" spans="2:10" ht="11.4" x14ac:dyDescent="0.2">
      <c r="B178" s="78">
        <f t="shared" si="14"/>
        <v>157</v>
      </c>
      <c r="C178" s="79">
        <f t="shared" si="15"/>
        <v>42323.25</v>
      </c>
      <c r="D178" s="80">
        <f t="shared" si="16"/>
        <v>846.54</v>
      </c>
      <c r="E178" s="80">
        <f t="shared" si="17"/>
        <v>582.73</v>
      </c>
      <c r="F178" s="80">
        <f t="shared" si="18"/>
        <v>134863.33000000002</v>
      </c>
      <c r="G178" s="80">
        <f>SUM($D$21:D178)</f>
        <v>165850.72000000003</v>
      </c>
      <c r="H178" s="80">
        <f>SUM($E$21:E178)</f>
        <v>58544.669999999962</v>
      </c>
      <c r="I178" s="80">
        <f t="shared" si="19"/>
        <v>9507.3299999999981</v>
      </c>
      <c r="J178" s="80">
        <f t="shared" si="20"/>
        <v>6214.6399999999994</v>
      </c>
    </row>
    <row r="179" spans="2:10" ht="11.4" x14ac:dyDescent="0.2">
      <c r="B179" s="78">
        <f t="shared" si="14"/>
        <v>158</v>
      </c>
      <c r="C179" s="79">
        <f t="shared" si="15"/>
        <v>42353.6875</v>
      </c>
      <c r="D179" s="80">
        <f t="shared" si="16"/>
        <v>842.9</v>
      </c>
      <c r="E179" s="80">
        <f t="shared" si="17"/>
        <v>586.37</v>
      </c>
      <c r="F179" s="80">
        <f t="shared" si="18"/>
        <v>134276.96000000002</v>
      </c>
      <c r="G179" s="80">
        <f>SUM($D$21:D179)</f>
        <v>166693.62000000002</v>
      </c>
      <c r="H179" s="80">
        <f>SUM($E$21:E179)</f>
        <v>59131.039999999964</v>
      </c>
      <c r="I179" s="80">
        <f t="shared" si="19"/>
        <v>10350.229999999998</v>
      </c>
      <c r="J179" s="80">
        <f t="shared" si="20"/>
        <v>6801.0099999999993</v>
      </c>
    </row>
    <row r="180" spans="2:10" ht="11.4" x14ac:dyDescent="0.2">
      <c r="B180" s="78">
        <f t="shared" si="14"/>
        <v>159</v>
      </c>
      <c r="C180" s="79">
        <f t="shared" si="15"/>
        <v>42384.125</v>
      </c>
      <c r="D180" s="80">
        <f t="shared" si="16"/>
        <v>839.23</v>
      </c>
      <c r="E180" s="80">
        <f t="shared" si="17"/>
        <v>590.04</v>
      </c>
      <c r="F180" s="80">
        <f t="shared" si="18"/>
        <v>133686.92000000001</v>
      </c>
      <c r="G180" s="80">
        <f>SUM($D$21:D180)</f>
        <v>167532.85000000003</v>
      </c>
      <c r="H180" s="80">
        <f>SUM($E$21:E180)</f>
        <v>59721.079999999965</v>
      </c>
      <c r="I180" s="80">
        <f t="shared" si="19"/>
        <v>839.23</v>
      </c>
      <c r="J180" s="80">
        <f t="shared" si="20"/>
        <v>590.04</v>
      </c>
    </row>
    <row r="181" spans="2:10" ht="11.4" x14ac:dyDescent="0.2">
      <c r="B181" s="78">
        <f t="shared" si="14"/>
        <v>160</v>
      </c>
      <c r="C181" s="79">
        <f t="shared" si="15"/>
        <v>42414.5625</v>
      </c>
      <c r="D181" s="80">
        <f t="shared" si="16"/>
        <v>835.54</v>
      </c>
      <c r="E181" s="80">
        <f t="shared" si="17"/>
        <v>593.73</v>
      </c>
      <c r="F181" s="80">
        <f t="shared" si="18"/>
        <v>133093.19</v>
      </c>
      <c r="G181" s="80">
        <f>SUM($D$21:D181)</f>
        <v>168368.39000000004</v>
      </c>
      <c r="H181" s="80">
        <f>SUM($E$21:E181)</f>
        <v>60314.809999999969</v>
      </c>
      <c r="I181" s="80">
        <f t="shared" si="19"/>
        <v>1674.77</v>
      </c>
      <c r="J181" s="80">
        <f t="shared" si="20"/>
        <v>1183.77</v>
      </c>
    </row>
    <row r="182" spans="2:10" ht="11.4" x14ac:dyDescent="0.2">
      <c r="B182" s="78">
        <f t="shared" si="14"/>
        <v>161</v>
      </c>
      <c r="C182" s="79">
        <f t="shared" si="15"/>
        <v>42445</v>
      </c>
      <c r="D182" s="80">
        <f t="shared" si="16"/>
        <v>831.83</v>
      </c>
      <c r="E182" s="80">
        <f t="shared" si="17"/>
        <v>597.43999999999994</v>
      </c>
      <c r="F182" s="80">
        <f t="shared" si="18"/>
        <v>132495.75</v>
      </c>
      <c r="G182" s="80">
        <f>SUM($D$21:D182)</f>
        <v>169200.22000000003</v>
      </c>
      <c r="H182" s="80">
        <f>SUM($E$21:E182)</f>
        <v>60912.249999999971</v>
      </c>
      <c r="I182" s="80">
        <f t="shared" si="19"/>
        <v>2506.6</v>
      </c>
      <c r="J182" s="80">
        <f t="shared" si="20"/>
        <v>1781.21</v>
      </c>
    </row>
    <row r="183" spans="2:10" ht="11.4" x14ac:dyDescent="0.2">
      <c r="B183" s="78">
        <f t="shared" si="14"/>
        <v>162</v>
      </c>
      <c r="C183" s="79">
        <f t="shared" si="15"/>
        <v>42475.4375</v>
      </c>
      <c r="D183" s="80">
        <f t="shared" si="16"/>
        <v>828.1</v>
      </c>
      <c r="E183" s="80">
        <f t="shared" si="17"/>
        <v>601.16999999999996</v>
      </c>
      <c r="F183" s="80">
        <f t="shared" si="18"/>
        <v>131894.57999999999</v>
      </c>
      <c r="G183" s="80">
        <f>SUM($D$21:D183)</f>
        <v>170028.32000000004</v>
      </c>
      <c r="H183" s="80">
        <f>SUM($E$21:E183)</f>
        <v>61513.419999999969</v>
      </c>
      <c r="I183" s="80">
        <f t="shared" si="19"/>
        <v>3334.7</v>
      </c>
      <c r="J183" s="80">
        <f t="shared" si="20"/>
        <v>2382.38</v>
      </c>
    </row>
    <row r="184" spans="2:10" ht="11.4" x14ac:dyDescent="0.2">
      <c r="B184" s="78">
        <f t="shared" si="14"/>
        <v>163</v>
      </c>
      <c r="C184" s="79">
        <f t="shared" si="15"/>
        <v>42505.875</v>
      </c>
      <c r="D184" s="80">
        <f t="shared" si="16"/>
        <v>824.34</v>
      </c>
      <c r="E184" s="80">
        <f t="shared" si="17"/>
        <v>604.92999999999995</v>
      </c>
      <c r="F184" s="80">
        <f t="shared" si="18"/>
        <v>131289.65</v>
      </c>
      <c r="G184" s="80">
        <f>SUM($D$21:D184)</f>
        <v>170852.66000000003</v>
      </c>
      <c r="H184" s="80">
        <f>SUM($E$21:E184)</f>
        <v>62118.349999999969</v>
      </c>
      <c r="I184" s="80">
        <f t="shared" si="19"/>
        <v>4159.04</v>
      </c>
      <c r="J184" s="80">
        <f t="shared" si="20"/>
        <v>2987.31</v>
      </c>
    </row>
    <row r="185" spans="2:10" ht="11.4" x14ac:dyDescent="0.2">
      <c r="B185" s="78">
        <f t="shared" si="14"/>
        <v>164</v>
      </c>
      <c r="C185" s="79">
        <f t="shared" si="15"/>
        <v>42536.3125</v>
      </c>
      <c r="D185" s="80">
        <f t="shared" si="16"/>
        <v>820.56</v>
      </c>
      <c r="E185" s="80">
        <f t="shared" si="17"/>
        <v>608.71</v>
      </c>
      <c r="F185" s="80">
        <f t="shared" si="18"/>
        <v>130680.93999999999</v>
      </c>
      <c r="G185" s="80">
        <f>SUM($D$21:D185)</f>
        <v>171673.22000000003</v>
      </c>
      <c r="H185" s="80">
        <f>SUM($E$21:E185)</f>
        <v>62727.059999999969</v>
      </c>
      <c r="I185" s="80">
        <f t="shared" si="19"/>
        <v>4979.6000000000004</v>
      </c>
      <c r="J185" s="80">
        <f t="shared" si="20"/>
        <v>3596.02</v>
      </c>
    </row>
    <row r="186" spans="2:10" ht="11.4" x14ac:dyDescent="0.2">
      <c r="B186" s="78">
        <f t="shared" si="14"/>
        <v>165</v>
      </c>
      <c r="C186" s="79">
        <f t="shared" si="15"/>
        <v>42566.75</v>
      </c>
      <c r="D186" s="80">
        <f t="shared" si="16"/>
        <v>816.76</v>
      </c>
      <c r="E186" s="80">
        <f t="shared" si="17"/>
        <v>612.51</v>
      </c>
      <c r="F186" s="80">
        <f t="shared" si="18"/>
        <v>130068.43</v>
      </c>
      <c r="G186" s="80">
        <f>SUM($D$21:D186)</f>
        <v>172489.98000000004</v>
      </c>
      <c r="H186" s="80">
        <f>SUM($E$21:E186)</f>
        <v>63339.569999999971</v>
      </c>
      <c r="I186" s="80">
        <f t="shared" si="19"/>
        <v>5796.3600000000006</v>
      </c>
      <c r="J186" s="80">
        <f t="shared" si="20"/>
        <v>4208.53</v>
      </c>
    </row>
    <row r="187" spans="2:10" ht="11.4" x14ac:dyDescent="0.2">
      <c r="B187" s="78">
        <f t="shared" si="14"/>
        <v>166</v>
      </c>
      <c r="C187" s="79">
        <f t="shared" si="15"/>
        <v>42597.1875</v>
      </c>
      <c r="D187" s="80">
        <f t="shared" si="16"/>
        <v>812.93</v>
      </c>
      <c r="E187" s="80">
        <f t="shared" si="17"/>
        <v>616.34</v>
      </c>
      <c r="F187" s="80">
        <f t="shared" si="18"/>
        <v>129452.09</v>
      </c>
      <c r="G187" s="80">
        <f>SUM($D$21:D187)</f>
        <v>173302.91000000003</v>
      </c>
      <c r="H187" s="80">
        <f>SUM($E$21:E187)</f>
        <v>63955.909999999967</v>
      </c>
      <c r="I187" s="80">
        <f t="shared" si="19"/>
        <v>6609.2900000000009</v>
      </c>
      <c r="J187" s="80">
        <f t="shared" si="20"/>
        <v>4824.87</v>
      </c>
    </row>
    <row r="188" spans="2:10" ht="11.4" x14ac:dyDescent="0.2">
      <c r="B188" s="78">
        <f t="shared" si="14"/>
        <v>167</v>
      </c>
      <c r="C188" s="79">
        <f t="shared" si="15"/>
        <v>42627.625</v>
      </c>
      <c r="D188" s="80">
        <f t="shared" si="16"/>
        <v>809.08</v>
      </c>
      <c r="E188" s="80">
        <f t="shared" si="17"/>
        <v>620.18999999999994</v>
      </c>
      <c r="F188" s="80">
        <f t="shared" si="18"/>
        <v>128831.9</v>
      </c>
      <c r="G188" s="80">
        <f>SUM($D$21:D188)</f>
        <v>174111.99000000002</v>
      </c>
      <c r="H188" s="80">
        <f>SUM($E$21:E188)</f>
        <v>64576.099999999969</v>
      </c>
      <c r="I188" s="80">
        <f t="shared" si="19"/>
        <v>7418.3700000000008</v>
      </c>
      <c r="J188" s="80">
        <f t="shared" si="20"/>
        <v>5445.0599999999995</v>
      </c>
    </row>
    <row r="189" spans="2:10" ht="11.4" x14ac:dyDescent="0.2">
      <c r="B189" s="78">
        <f t="shared" si="14"/>
        <v>168</v>
      </c>
      <c r="C189" s="79">
        <f t="shared" si="15"/>
        <v>42658.0625</v>
      </c>
      <c r="D189" s="80">
        <f t="shared" si="16"/>
        <v>805.2</v>
      </c>
      <c r="E189" s="80">
        <f t="shared" si="17"/>
        <v>624.06999999999994</v>
      </c>
      <c r="F189" s="80">
        <f t="shared" si="18"/>
        <v>128207.82999999999</v>
      </c>
      <c r="G189" s="80">
        <f>SUM($D$21:D189)</f>
        <v>174917.19000000003</v>
      </c>
      <c r="H189" s="80">
        <f>SUM($E$21:E189)</f>
        <v>65200.169999999969</v>
      </c>
      <c r="I189" s="80">
        <f t="shared" si="19"/>
        <v>8223.5700000000015</v>
      </c>
      <c r="J189" s="80">
        <f t="shared" si="20"/>
        <v>6069.1299999999992</v>
      </c>
    </row>
    <row r="190" spans="2:10" ht="11.4" x14ac:dyDescent="0.2">
      <c r="B190" s="78">
        <f t="shared" si="14"/>
        <v>169</v>
      </c>
      <c r="C190" s="79">
        <f t="shared" si="15"/>
        <v>42688.5</v>
      </c>
      <c r="D190" s="80">
        <f t="shared" si="16"/>
        <v>801.3</v>
      </c>
      <c r="E190" s="80">
        <f t="shared" si="17"/>
        <v>627.97</v>
      </c>
      <c r="F190" s="80">
        <f t="shared" si="18"/>
        <v>127579.85999999999</v>
      </c>
      <c r="G190" s="80">
        <f>SUM($D$21:D190)</f>
        <v>175718.49000000002</v>
      </c>
      <c r="H190" s="80">
        <f>SUM($E$21:E190)</f>
        <v>65828.13999999997</v>
      </c>
      <c r="I190" s="80">
        <f t="shared" si="19"/>
        <v>9024.8700000000008</v>
      </c>
      <c r="J190" s="80">
        <f t="shared" si="20"/>
        <v>6697.0999999999995</v>
      </c>
    </row>
    <row r="191" spans="2:10" ht="11.4" x14ac:dyDescent="0.2">
      <c r="B191" s="78">
        <f t="shared" si="14"/>
        <v>170</v>
      </c>
      <c r="C191" s="79">
        <f t="shared" si="15"/>
        <v>42718.9375</v>
      </c>
      <c r="D191" s="80">
        <f t="shared" si="16"/>
        <v>797.37</v>
      </c>
      <c r="E191" s="80">
        <f t="shared" si="17"/>
        <v>631.9</v>
      </c>
      <c r="F191" s="80">
        <f t="shared" si="18"/>
        <v>126947.95999999999</v>
      </c>
      <c r="G191" s="80">
        <f>SUM($D$21:D191)</f>
        <v>176515.86000000002</v>
      </c>
      <c r="H191" s="80">
        <f>SUM($E$21:E191)</f>
        <v>66460.039999999964</v>
      </c>
      <c r="I191" s="80">
        <f t="shared" si="19"/>
        <v>9822.2400000000016</v>
      </c>
      <c r="J191" s="80">
        <f t="shared" si="20"/>
        <v>7328.9999999999991</v>
      </c>
    </row>
    <row r="192" spans="2:10" ht="11.4" x14ac:dyDescent="0.2">
      <c r="B192" s="78">
        <f t="shared" si="14"/>
        <v>171</v>
      </c>
      <c r="C192" s="79">
        <f t="shared" si="15"/>
        <v>42749.375</v>
      </c>
      <c r="D192" s="80">
        <f t="shared" si="16"/>
        <v>793.42</v>
      </c>
      <c r="E192" s="80">
        <f t="shared" si="17"/>
        <v>635.85</v>
      </c>
      <c r="F192" s="80">
        <f t="shared" si="18"/>
        <v>126312.10999999999</v>
      </c>
      <c r="G192" s="80">
        <f>SUM($D$21:D192)</f>
        <v>177309.28000000003</v>
      </c>
      <c r="H192" s="80">
        <f>SUM($E$21:E192)</f>
        <v>67095.88999999997</v>
      </c>
      <c r="I192" s="80">
        <f t="shared" si="19"/>
        <v>793.42</v>
      </c>
      <c r="J192" s="80">
        <f t="shared" si="20"/>
        <v>635.85</v>
      </c>
    </row>
    <row r="193" spans="2:10" ht="11.4" x14ac:dyDescent="0.2">
      <c r="B193" s="78">
        <f t="shared" si="14"/>
        <v>172</v>
      </c>
      <c r="C193" s="79">
        <f t="shared" si="15"/>
        <v>42779.8125</v>
      </c>
      <c r="D193" s="80">
        <f t="shared" si="16"/>
        <v>789.45</v>
      </c>
      <c r="E193" s="80">
        <f t="shared" si="17"/>
        <v>639.81999999999994</v>
      </c>
      <c r="F193" s="80">
        <f t="shared" si="18"/>
        <v>125672.28999999998</v>
      </c>
      <c r="G193" s="80">
        <f>SUM($D$21:D193)</f>
        <v>178098.73000000004</v>
      </c>
      <c r="H193" s="80">
        <f>SUM($E$21:E193)</f>
        <v>67735.709999999977</v>
      </c>
      <c r="I193" s="80">
        <f t="shared" si="19"/>
        <v>1582.87</v>
      </c>
      <c r="J193" s="80">
        <f t="shared" si="20"/>
        <v>1275.67</v>
      </c>
    </row>
    <row r="194" spans="2:10" ht="11.4" x14ac:dyDescent="0.2">
      <c r="B194" s="78">
        <f t="shared" si="14"/>
        <v>173</v>
      </c>
      <c r="C194" s="79">
        <f t="shared" si="15"/>
        <v>42810.25</v>
      </c>
      <c r="D194" s="80">
        <f t="shared" si="16"/>
        <v>785.45</v>
      </c>
      <c r="E194" s="80">
        <f t="shared" si="17"/>
        <v>643.81999999999994</v>
      </c>
      <c r="F194" s="80">
        <f t="shared" si="18"/>
        <v>125028.46999999997</v>
      </c>
      <c r="G194" s="80">
        <f>SUM($D$21:D194)</f>
        <v>178884.18000000005</v>
      </c>
      <c r="H194" s="80">
        <f>SUM($E$21:E194)</f>
        <v>68379.529999999984</v>
      </c>
      <c r="I194" s="80">
        <f t="shared" si="19"/>
        <v>2368.3199999999997</v>
      </c>
      <c r="J194" s="80">
        <f t="shared" si="20"/>
        <v>1919.49</v>
      </c>
    </row>
    <row r="195" spans="2:10" ht="11.4" x14ac:dyDescent="0.2">
      <c r="B195" s="78">
        <f t="shared" si="14"/>
        <v>174</v>
      </c>
      <c r="C195" s="79">
        <f t="shared" si="15"/>
        <v>42840.6875</v>
      </c>
      <c r="D195" s="80">
        <f t="shared" si="16"/>
        <v>781.43</v>
      </c>
      <c r="E195" s="80">
        <f t="shared" si="17"/>
        <v>647.84</v>
      </c>
      <c r="F195" s="80">
        <f t="shared" si="18"/>
        <v>124380.62999999998</v>
      </c>
      <c r="G195" s="80">
        <f>SUM($D$21:D195)</f>
        <v>179665.61000000004</v>
      </c>
      <c r="H195" s="80">
        <f>SUM($E$21:E195)</f>
        <v>69027.369999999981</v>
      </c>
      <c r="I195" s="80">
        <f t="shared" si="19"/>
        <v>3149.7499999999995</v>
      </c>
      <c r="J195" s="80">
        <f t="shared" si="20"/>
        <v>2567.33</v>
      </c>
    </row>
    <row r="196" spans="2:10" ht="11.4" x14ac:dyDescent="0.2">
      <c r="B196" s="78">
        <f t="shared" si="14"/>
        <v>175</v>
      </c>
      <c r="C196" s="79">
        <f t="shared" si="15"/>
        <v>42871.125</v>
      </c>
      <c r="D196" s="80">
        <f t="shared" si="16"/>
        <v>777.38</v>
      </c>
      <c r="E196" s="80">
        <f t="shared" si="17"/>
        <v>651.89</v>
      </c>
      <c r="F196" s="80">
        <f t="shared" si="18"/>
        <v>123728.73999999998</v>
      </c>
      <c r="G196" s="80">
        <f>SUM($D$21:D196)</f>
        <v>180442.99000000005</v>
      </c>
      <c r="H196" s="80">
        <f>SUM($E$21:E196)</f>
        <v>69679.25999999998</v>
      </c>
      <c r="I196" s="80">
        <f t="shared" si="19"/>
        <v>3927.1299999999997</v>
      </c>
      <c r="J196" s="80">
        <f t="shared" si="20"/>
        <v>3219.22</v>
      </c>
    </row>
    <row r="197" spans="2:10" ht="11.4" x14ac:dyDescent="0.2">
      <c r="B197" s="78">
        <f t="shared" si="14"/>
        <v>176</v>
      </c>
      <c r="C197" s="79">
        <f t="shared" si="15"/>
        <v>42901.5625</v>
      </c>
      <c r="D197" s="80">
        <f t="shared" si="16"/>
        <v>773.3</v>
      </c>
      <c r="E197" s="80">
        <f t="shared" si="17"/>
        <v>655.97</v>
      </c>
      <c r="F197" s="80">
        <f t="shared" si="18"/>
        <v>123072.76999999997</v>
      </c>
      <c r="G197" s="80">
        <f>SUM($D$21:D197)</f>
        <v>181216.29000000004</v>
      </c>
      <c r="H197" s="80">
        <f>SUM($E$21:E197)</f>
        <v>70335.229999999981</v>
      </c>
      <c r="I197" s="80">
        <f t="shared" si="19"/>
        <v>4700.4299999999994</v>
      </c>
      <c r="J197" s="80">
        <f t="shared" si="20"/>
        <v>3875.1899999999996</v>
      </c>
    </row>
    <row r="198" spans="2:10" ht="11.4" x14ac:dyDescent="0.2">
      <c r="B198" s="78">
        <f t="shared" si="14"/>
        <v>177</v>
      </c>
      <c r="C198" s="79">
        <f t="shared" si="15"/>
        <v>42932</v>
      </c>
      <c r="D198" s="80">
        <f t="shared" si="16"/>
        <v>769.2</v>
      </c>
      <c r="E198" s="80">
        <f t="shared" si="17"/>
        <v>660.06999999999994</v>
      </c>
      <c r="F198" s="80">
        <f t="shared" si="18"/>
        <v>122412.69999999997</v>
      </c>
      <c r="G198" s="80">
        <f>SUM($D$21:D198)</f>
        <v>181985.49000000005</v>
      </c>
      <c r="H198" s="80">
        <f>SUM($E$21:E198)</f>
        <v>70995.299999999988</v>
      </c>
      <c r="I198" s="80">
        <f t="shared" si="19"/>
        <v>5469.6299999999992</v>
      </c>
      <c r="J198" s="80">
        <f t="shared" si="20"/>
        <v>4535.2599999999993</v>
      </c>
    </row>
    <row r="199" spans="2:10" ht="11.4" x14ac:dyDescent="0.2">
      <c r="B199" s="78">
        <f t="shared" si="14"/>
        <v>178</v>
      </c>
      <c r="C199" s="79">
        <f t="shared" si="15"/>
        <v>42962.4375</v>
      </c>
      <c r="D199" s="80">
        <f t="shared" si="16"/>
        <v>765.08</v>
      </c>
      <c r="E199" s="80">
        <f t="shared" si="17"/>
        <v>664.18999999999994</v>
      </c>
      <c r="F199" s="80">
        <f t="shared" si="18"/>
        <v>121748.50999999997</v>
      </c>
      <c r="G199" s="80">
        <f>SUM($D$21:D199)</f>
        <v>182750.57000000004</v>
      </c>
      <c r="H199" s="80">
        <f>SUM($E$21:E199)</f>
        <v>71659.489999999991</v>
      </c>
      <c r="I199" s="80">
        <f t="shared" si="19"/>
        <v>6234.7099999999991</v>
      </c>
      <c r="J199" s="80">
        <f t="shared" si="20"/>
        <v>5199.4499999999989</v>
      </c>
    </row>
    <row r="200" spans="2:10" ht="11.4" x14ac:dyDescent="0.2">
      <c r="B200" s="78">
        <f t="shared" si="14"/>
        <v>179</v>
      </c>
      <c r="C200" s="79">
        <f t="shared" si="15"/>
        <v>42992.875</v>
      </c>
      <c r="D200" s="80">
        <f t="shared" si="16"/>
        <v>760.93</v>
      </c>
      <c r="E200" s="80">
        <f t="shared" si="17"/>
        <v>668.34</v>
      </c>
      <c r="F200" s="80">
        <f t="shared" si="18"/>
        <v>121080.16999999997</v>
      </c>
      <c r="G200" s="80">
        <f>SUM($D$21:D200)</f>
        <v>183511.50000000003</v>
      </c>
      <c r="H200" s="80">
        <f>SUM($E$21:E200)</f>
        <v>72327.829999999987</v>
      </c>
      <c r="I200" s="80">
        <f t="shared" si="19"/>
        <v>6995.6399999999994</v>
      </c>
      <c r="J200" s="80">
        <f t="shared" si="20"/>
        <v>5867.7899999999991</v>
      </c>
    </row>
    <row r="201" spans="2:10" ht="11.4" x14ac:dyDescent="0.2">
      <c r="B201" s="78">
        <f t="shared" si="14"/>
        <v>180</v>
      </c>
      <c r="C201" s="79">
        <f t="shared" si="15"/>
        <v>43023.3125</v>
      </c>
      <c r="D201" s="80">
        <f t="shared" si="16"/>
        <v>756.75</v>
      </c>
      <c r="E201" s="80">
        <f t="shared" si="17"/>
        <v>672.52</v>
      </c>
      <c r="F201" s="80">
        <f t="shared" si="18"/>
        <v>120407.64999999997</v>
      </c>
      <c r="G201" s="80">
        <f>SUM($D$21:D201)</f>
        <v>184268.25000000003</v>
      </c>
      <c r="H201" s="80">
        <f>SUM($E$21:E201)</f>
        <v>73000.349999999991</v>
      </c>
      <c r="I201" s="80">
        <f t="shared" si="19"/>
        <v>7752.3899999999994</v>
      </c>
      <c r="J201" s="80">
        <f t="shared" si="20"/>
        <v>6540.3099999999995</v>
      </c>
    </row>
    <row r="202" spans="2:10" ht="11.4" x14ac:dyDescent="0.2">
      <c r="B202" s="78">
        <f t="shared" si="14"/>
        <v>181</v>
      </c>
      <c r="C202" s="79">
        <f t="shared" si="15"/>
        <v>43053.75</v>
      </c>
      <c r="D202" s="80">
        <f t="shared" si="16"/>
        <v>752.55</v>
      </c>
      <c r="E202" s="80">
        <f t="shared" si="17"/>
        <v>676.72</v>
      </c>
      <c r="F202" s="80">
        <f t="shared" si="18"/>
        <v>119730.92999999996</v>
      </c>
      <c r="G202" s="80">
        <f>SUM($D$21:D202)</f>
        <v>185020.80000000002</v>
      </c>
      <c r="H202" s="80">
        <f>SUM($E$21:E202)</f>
        <v>73677.069999999992</v>
      </c>
      <c r="I202" s="80">
        <f t="shared" si="19"/>
        <v>8504.9399999999987</v>
      </c>
      <c r="J202" s="80">
        <f t="shared" si="20"/>
        <v>7217.03</v>
      </c>
    </row>
    <row r="203" spans="2:10" ht="11.4" x14ac:dyDescent="0.2">
      <c r="B203" s="78">
        <f t="shared" si="14"/>
        <v>182</v>
      </c>
      <c r="C203" s="79">
        <f t="shared" si="15"/>
        <v>43084.1875</v>
      </c>
      <c r="D203" s="80">
        <f t="shared" si="16"/>
        <v>748.32</v>
      </c>
      <c r="E203" s="80">
        <f t="shared" si="17"/>
        <v>680.94999999999993</v>
      </c>
      <c r="F203" s="80">
        <f t="shared" si="18"/>
        <v>119049.97999999997</v>
      </c>
      <c r="G203" s="80">
        <f>SUM($D$21:D203)</f>
        <v>185769.12000000002</v>
      </c>
      <c r="H203" s="80">
        <f>SUM($E$21:E203)</f>
        <v>74358.01999999999</v>
      </c>
      <c r="I203" s="80">
        <f t="shared" si="19"/>
        <v>9253.2599999999984</v>
      </c>
      <c r="J203" s="80">
        <f t="shared" si="20"/>
        <v>7897.98</v>
      </c>
    </row>
    <row r="204" spans="2:10" ht="11.4" x14ac:dyDescent="0.2">
      <c r="B204" s="78">
        <f t="shared" si="14"/>
        <v>183</v>
      </c>
      <c r="C204" s="79">
        <f t="shared" si="15"/>
        <v>43114.625</v>
      </c>
      <c r="D204" s="80">
        <f t="shared" si="16"/>
        <v>744.06</v>
      </c>
      <c r="E204" s="80">
        <f t="shared" si="17"/>
        <v>685.21</v>
      </c>
      <c r="F204" s="80">
        <f t="shared" si="18"/>
        <v>118364.76999999996</v>
      </c>
      <c r="G204" s="80">
        <f>SUM($D$21:D204)</f>
        <v>186513.18000000002</v>
      </c>
      <c r="H204" s="80">
        <f>SUM($E$21:E204)</f>
        <v>75043.23</v>
      </c>
      <c r="I204" s="80">
        <f t="shared" si="19"/>
        <v>744.06</v>
      </c>
      <c r="J204" s="80">
        <f t="shared" si="20"/>
        <v>685.21</v>
      </c>
    </row>
    <row r="205" spans="2:10" ht="11.4" x14ac:dyDescent="0.2">
      <c r="B205" s="78">
        <f t="shared" si="14"/>
        <v>184</v>
      </c>
      <c r="C205" s="79">
        <f t="shared" si="15"/>
        <v>43145.0625</v>
      </c>
      <c r="D205" s="80">
        <f t="shared" si="16"/>
        <v>739.78</v>
      </c>
      <c r="E205" s="80">
        <f t="shared" si="17"/>
        <v>689.49</v>
      </c>
      <c r="F205" s="80">
        <f t="shared" si="18"/>
        <v>117675.27999999996</v>
      </c>
      <c r="G205" s="80">
        <f>SUM($D$21:D205)</f>
        <v>187252.96000000002</v>
      </c>
      <c r="H205" s="80">
        <f>SUM($E$21:E205)</f>
        <v>75732.72</v>
      </c>
      <c r="I205" s="80">
        <f t="shared" si="19"/>
        <v>1483.84</v>
      </c>
      <c r="J205" s="80">
        <f t="shared" si="20"/>
        <v>1374.7</v>
      </c>
    </row>
    <row r="206" spans="2:10" ht="11.4" x14ac:dyDescent="0.2">
      <c r="B206" s="78">
        <f t="shared" si="14"/>
        <v>185</v>
      </c>
      <c r="C206" s="79">
        <f t="shared" si="15"/>
        <v>43175.5</v>
      </c>
      <c r="D206" s="80">
        <f t="shared" si="16"/>
        <v>735.47</v>
      </c>
      <c r="E206" s="80">
        <f t="shared" si="17"/>
        <v>693.8</v>
      </c>
      <c r="F206" s="80">
        <f t="shared" si="18"/>
        <v>116981.47999999995</v>
      </c>
      <c r="G206" s="80">
        <f>SUM($D$21:D206)</f>
        <v>187988.43000000002</v>
      </c>
      <c r="H206" s="80">
        <f>SUM($E$21:E206)</f>
        <v>76426.52</v>
      </c>
      <c r="I206" s="80">
        <f t="shared" si="19"/>
        <v>2219.31</v>
      </c>
      <c r="J206" s="80">
        <f t="shared" si="20"/>
        <v>2068.5</v>
      </c>
    </row>
    <row r="207" spans="2:10" ht="11.4" x14ac:dyDescent="0.2">
      <c r="B207" s="78">
        <f t="shared" si="14"/>
        <v>186</v>
      </c>
      <c r="C207" s="79">
        <f t="shared" si="15"/>
        <v>43205.9375</v>
      </c>
      <c r="D207" s="80">
        <f t="shared" si="16"/>
        <v>731.13</v>
      </c>
      <c r="E207" s="80">
        <f t="shared" si="17"/>
        <v>698.14</v>
      </c>
      <c r="F207" s="80">
        <f t="shared" si="18"/>
        <v>116283.33999999995</v>
      </c>
      <c r="G207" s="80">
        <f>SUM($D$21:D207)</f>
        <v>188719.56000000003</v>
      </c>
      <c r="H207" s="80">
        <f>SUM($E$21:E207)</f>
        <v>77124.66</v>
      </c>
      <c r="I207" s="80">
        <f t="shared" si="19"/>
        <v>2950.44</v>
      </c>
      <c r="J207" s="80">
        <f t="shared" si="20"/>
        <v>2766.64</v>
      </c>
    </row>
    <row r="208" spans="2:10" ht="11.4" x14ac:dyDescent="0.2">
      <c r="B208" s="78">
        <f t="shared" si="14"/>
        <v>187</v>
      </c>
      <c r="C208" s="79">
        <f t="shared" si="15"/>
        <v>43236.375</v>
      </c>
      <c r="D208" s="80">
        <f t="shared" si="16"/>
        <v>726.77</v>
      </c>
      <c r="E208" s="80">
        <f t="shared" si="17"/>
        <v>702.5</v>
      </c>
      <c r="F208" s="80">
        <f t="shared" si="18"/>
        <v>115580.83999999995</v>
      </c>
      <c r="G208" s="80">
        <f>SUM($D$21:D208)</f>
        <v>189446.33000000002</v>
      </c>
      <c r="H208" s="80">
        <f>SUM($E$21:E208)</f>
        <v>77827.16</v>
      </c>
      <c r="I208" s="80">
        <f t="shared" si="19"/>
        <v>3677.21</v>
      </c>
      <c r="J208" s="80">
        <f t="shared" si="20"/>
        <v>3469.14</v>
      </c>
    </row>
    <row r="209" spans="2:10" ht="11.4" x14ac:dyDescent="0.2">
      <c r="B209" s="78">
        <f t="shared" si="14"/>
        <v>188</v>
      </c>
      <c r="C209" s="79">
        <f t="shared" si="15"/>
        <v>43266.8125</v>
      </c>
      <c r="D209" s="80">
        <f t="shared" si="16"/>
        <v>722.38</v>
      </c>
      <c r="E209" s="80">
        <f t="shared" si="17"/>
        <v>706.89</v>
      </c>
      <c r="F209" s="80">
        <f t="shared" si="18"/>
        <v>114873.94999999995</v>
      </c>
      <c r="G209" s="80">
        <f>SUM($D$21:D209)</f>
        <v>190168.71000000002</v>
      </c>
      <c r="H209" s="80">
        <f>SUM($E$21:E209)</f>
        <v>78534.05</v>
      </c>
      <c r="I209" s="80">
        <f t="shared" si="19"/>
        <v>4399.59</v>
      </c>
      <c r="J209" s="80">
        <f t="shared" si="20"/>
        <v>4176.03</v>
      </c>
    </row>
    <row r="210" spans="2:10" ht="11.4" x14ac:dyDescent="0.2">
      <c r="B210" s="78">
        <f t="shared" si="14"/>
        <v>189</v>
      </c>
      <c r="C210" s="79">
        <f t="shared" si="15"/>
        <v>43297.25</v>
      </c>
      <c r="D210" s="80">
        <f t="shared" si="16"/>
        <v>717.96</v>
      </c>
      <c r="E210" s="80">
        <f t="shared" si="17"/>
        <v>711.31</v>
      </c>
      <c r="F210" s="80">
        <f t="shared" si="18"/>
        <v>114162.63999999996</v>
      </c>
      <c r="G210" s="80">
        <f>SUM($D$21:D210)</f>
        <v>190886.67</v>
      </c>
      <c r="H210" s="80">
        <f>SUM($E$21:E210)</f>
        <v>79245.36</v>
      </c>
      <c r="I210" s="80">
        <f t="shared" si="19"/>
        <v>5117.55</v>
      </c>
      <c r="J210" s="80">
        <f t="shared" si="20"/>
        <v>4887.34</v>
      </c>
    </row>
    <row r="211" spans="2:10" ht="11.4" x14ac:dyDescent="0.2">
      <c r="B211" s="78">
        <f t="shared" si="14"/>
        <v>190</v>
      </c>
      <c r="C211" s="79">
        <f t="shared" si="15"/>
        <v>43327.6875</v>
      </c>
      <c r="D211" s="80">
        <f t="shared" si="16"/>
        <v>713.52</v>
      </c>
      <c r="E211" s="80">
        <f t="shared" si="17"/>
        <v>715.75</v>
      </c>
      <c r="F211" s="80">
        <f t="shared" si="18"/>
        <v>113446.88999999996</v>
      </c>
      <c r="G211" s="80">
        <f>SUM($D$21:D211)</f>
        <v>191600.19</v>
      </c>
      <c r="H211" s="80">
        <f>SUM($E$21:E211)</f>
        <v>79961.11</v>
      </c>
      <c r="I211" s="80">
        <f t="shared" si="19"/>
        <v>5831.07</v>
      </c>
      <c r="J211" s="80">
        <f t="shared" si="20"/>
        <v>5603.09</v>
      </c>
    </row>
    <row r="212" spans="2:10" ht="11.4" x14ac:dyDescent="0.2">
      <c r="B212" s="78">
        <f t="shared" si="14"/>
        <v>191</v>
      </c>
      <c r="C212" s="79">
        <f t="shared" si="15"/>
        <v>43358.125</v>
      </c>
      <c r="D212" s="80">
        <f t="shared" si="16"/>
        <v>709.04</v>
      </c>
      <c r="E212" s="80">
        <f t="shared" si="17"/>
        <v>720.23</v>
      </c>
      <c r="F212" s="80">
        <f t="shared" si="18"/>
        <v>112726.65999999996</v>
      </c>
      <c r="G212" s="80">
        <f>SUM($D$21:D212)</f>
        <v>192309.23</v>
      </c>
      <c r="H212" s="80">
        <f>SUM($E$21:E212)</f>
        <v>80681.34</v>
      </c>
      <c r="I212" s="80">
        <f t="shared" si="19"/>
        <v>6540.11</v>
      </c>
      <c r="J212" s="80">
        <f t="shared" si="20"/>
        <v>6323.32</v>
      </c>
    </row>
    <row r="213" spans="2:10" ht="11.4" x14ac:dyDescent="0.2">
      <c r="B213" s="78">
        <f t="shared" si="14"/>
        <v>192</v>
      </c>
      <c r="C213" s="79">
        <f t="shared" si="15"/>
        <v>43388.5625</v>
      </c>
      <c r="D213" s="80">
        <f t="shared" si="16"/>
        <v>704.54</v>
      </c>
      <c r="E213" s="80">
        <f t="shared" si="17"/>
        <v>724.73</v>
      </c>
      <c r="F213" s="80">
        <f t="shared" si="18"/>
        <v>112001.92999999996</v>
      </c>
      <c r="G213" s="80">
        <f>SUM($D$21:D213)</f>
        <v>193013.77000000002</v>
      </c>
      <c r="H213" s="80">
        <f>SUM($E$21:E213)</f>
        <v>81406.069999999992</v>
      </c>
      <c r="I213" s="80">
        <f t="shared" si="19"/>
        <v>7244.65</v>
      </c>
      <c r="J213" s="80">
        <f t="shared" si="20"/>
        <v>7048.0499999999993</v>
      </c>
    </row>
    <row r="214" spans="2:10" ht="11.4" x14ac:dyDescent="0.2">
      <c r="B214" s="78">
        <f t="shared" si="14"/>
        <v>193</v>
      </c>
      <c r="C214" s="79">
        <f t="shared" si="15"/>
        <v>43419</v>
      </c>
      <c r="D214" s="80">
        <f t="shared" si="16"/>
        <v>700.01</v>
      </c>
      <c r="E214" s="80">
        <f t="shared" si="17"/>
        <v>729.26</v>
      </c>
      <c r="F214" s="80">
        <f t="shared" si="18"/>
        <v>111272.66999999997</v>
      </c>
      <c r="G214" s="80">
        <f>SUM($D$21:D214)</f>
        <v>193713.78000000003</v>
      </c>
      <c r="H214" s="80">
        <f>SUM($E$21:E214)</f>
        <v>82135.329999999987</v>
      </c>
      <c r="I214" s="80">
        <f t="shared" si="19"/>
        <v>7944.66</v>
      </c>
      <c r="J214" s="80">
        <f t="shared" si="20"/>
        <v>7777.3099999999995</v>
      </c>
    </row>
    <row r="215" spans="2:10" ht="11.4" x14ac:dyDescent="0.2">
      <c r="B215" s="78">
        <f t="shared" ref="B215:B278" si="21">B214+1</f>
        <v>194</v>
      </c>
      <c r="C215" s="79">
        <f t="shared" ref="C215:C278" si="22">C214+365.25/12</f>
        <v>43449.4375</v>
      </c>
      <c r="D215" s="80">
        <f t="shared" ref="D215:D278" si="23">ROUND(F214*$F$17/1200,2)</f>
        <v>695.45</v>
      </c>
      <c r="E215" s="80">
        <f t="shared" ref="E215:E278" si="24">IF(B215&gt;=$F$18,F214,$I$15-D215)</f>
        <v>733.81999999999994</v>
      </c>
      <c r="F215" s="80">
        <f t="shared" ref="F215:F278" si="25">MAX(0,F214-E215)</f>
        <v>110538.84999999996</v>
      </c>
      <c r="G215" s="80">
        <f>SUM($D$21:D215)</f>
        <v>194409.23000000004</v>
      </c>
      <c r="H215" s="80">
        <f>SUM($E$21:E215)</f>
        <v>82869.149999999994</v>
      </c>
      <c r="I215" s="80">
        <f t="shared" ref="I215:I278" si="26">IF(YEAR($C214)=YEAR($C215),I214+D215,D215)</f>
        <v>8640.11</v>
      </c>
      <c r="J215" s="80">
        <f t="shared" ref="J215:J278" si="27">IF(YEAR($C214)=YEAR($C215),J214+E215,E215)</f>
        <v>8511.1299999999992</v>
      </c>
    </row>
    <row r="216" spans="2:10" ht="11.4" x14ac:dyDescent="0.2">
      <c r="B216" s="78">
        <f t="shared" si="21"/>
        <v>195</v>
      </c>
      <c r="C216" s="79">
        <f t="shared" si="22"/>
        <v>43479.875</v>
      </c>
      <c r="D216" s="80">
        <f t="shared" si="23"/>
        <v>690.87</v>
      </c>
      <c r="E216" s="80">
        <f t="shared" si="24"/>
        <v>738.4</v>
      </c>
      <c r="F216" s="80">
        <f t="shared" si="25"/>
        <v>109800.44999999997</v>
      </c>
      <c r="G216" s="80">
        <f>SUM($D$21:D216)</f>
        <v>195100.10000000003</v>
      </c>
      <c r="H216" s="80">
        <f>SUM($E$21:E216)</f>
        <v>83607.549999999988</v>
      </c>
      <c r="I216" s="80">
        <f t="shared" si="26"/>
        <v>690.87</v>
      </c>
      <c r="J216" s="80">
        <f t="shared" si="27"/>
        <v>738.4</v>
      </c>
    </row>
    <row r="217" spans="2:10" ht="11.4" x14ac:dyDescent="0.2">
      <c r="B217" s="78">
        <f t="shared" si="21"/>
        <v>196</v>
      </c>
      <c r="C217" s="79">
        <f t="shared" si="22"/>
        <v>43510.3125</v>
      </c>
      <c r="D217" s="80">
        <f t="shared" si="23"/>
        <v>686.25</v>
      </c>
      <c r="E217" s="80">
        <f t="shared" si="24"/>
        <v>743.02</v>
      </c>
      <c r="F217" s="80">
        <f t="shared" si="25"/>
        <v>109057.42999999996</v>
      </c>
      <c r="G217" s="80">
        <f>SUM($D$21:D217)</f>
        <v>195786.35000000003</v>
      </c>
      <c r="H217" s="80">
        <f>SUM($E$21:E217)</f>
        <v>84350.569999999992</v>
      </c>
      <c r="I217" s="80">
        <f t="shared" si="26"/>
        <v>1377.12</v>
      </c>
      <c r="J217" s="80">
        <f t="shared" si="27"/>
        <v>1481.42</v>
      </c>
    </row>
    <row r="218" spans="2:10" ht="11.4" x14ac:dyDescent="0.2">
      <c r="B218" s="78">
        <f t="shared" si="21"/>
        <v>197</v>
      </c>
      <c r="C218" s="79">
        <f t="shared" si="22"/>
        <v>43540.75</v>
      </c>
      <c r="D218" s="80">
        <f t="shared" si="23"/>
        <v>681.61</v>
      </c>
      <c r="E218" s="80">
        <f t="shared" si="24"/>
        <v>747.66</v>
      </c>
      <c r="F218" s="80">
        <f t="shared" si="25"/>
        <v>108309.76999999996</v>
      </c>
      <c r="G218" s="80">
        <f>SUM($D$21:D218)</f>
        <v>196467.96000000002</v>
      </c>
      <c r="H218" s="80">
        <f>SUM($E$21:E218)</f>
        <v>85098.23</v>
      </c>
      <c r="I218" s="80">
        <f t="shared" si="26"/>
        <v>2058.73</v>
      </c>
      <c r="J218" s="80">
        <f t="shared" si="27"/>
        <v>2229.08</v>
      </c>
    </row>
    <row r="219" spans="2:10" ht="11.4" x14ac:dyDescent="0.2">
      <c r="B219" s="78">
        <f t="shared" si="21"/>
        <v>198</v>
      </c>
      <c r="C219" s="79">
        <f t="shared" si="22"/>
        <v>43571.1875</v>
      </c>
      <c r="D219" s="80">
        <f t="shared" si="23"/>
        <v>676.94</v>
      </c>
      <c r="E219" s="80">
        <f t="shared" si="24"/>
        <v>752.32999999999993</v>
      </c>
      <c r="F219" s="80">
        <f t="shared" si="25"/>
        <v>107557.43999999996</v>
      </c>
      <c r="G219" s="80">
        <f>SUM($D$21:D219)</f>
        <v>197144.90000000002</v>
      </c>
      <c r="H219" s="80">
        <f>SUM($E$21:E219)</f>
        <v>85850.559999999998</v>
      </c>
      <c r="I219" s="80">
        <f t="shared" si="26"/>
        <v>2735.67</v>
      </c>
      <c r="J219" s="80">
        <f t="shared" si="27"/>
        <v>2981.41</v>
      </c>
    </row>
    <row r="220" spans="2:10" ht="11.4" x14ac:dyDescent="0.2">
      <c r="B220" s="78">
        <f t="shared" si="21"/>
        <v>199</v>
      </c>
      <c r="C220" s="79">
        <f t="shared" si="22"/>
        <v>43601.625</v>
      </c>
      <c r="D220" s="80">
        <f t="shared" si="23"/>
        <v>672.23</v>
      </c>
      <c r="E220" s="80">
        <f t="shared" si="24"/>
        <v>757.04</v>
      </c>
      <c r="F220" s="80">
        <f t="shared" si="25"/>
        <v>106800.39999999997</v>
      </c>
      <c r="G220" s="80">
        <f>SUM($D$21:D220)</f>
        <v>197817.13000000003</v>
      </c>
      <c r="H220" s="80">
        <f>SUM($E$21:E220)</f>
        <v>86607.599999999991</v>
      </c>
      <c r="I220" s="80">
        <f t="shared" si="26"/>
        <v>3407.9</v>
      </c>
      <c r="J220" s="80">
        <f t="shared" si="27"/>
        <v>3738.45</v>
      </c>
    </row>
    <row r="221" spans="2:10" ht="11.4" x14ac:dyDescent="0.2">
      <c r="B221" s="78">
        <f t="shared" si="21"/>
        <v>200</v>
      </c>
      <c r="C221" s="79">
        <f t="shared" si="22"/>
        <v>43632.0625</v>
      </c>
      <c r="D221" s="80">
        <f t="shared" si="23"/>
        <v>667.5</v>
      </c>
      <c r="E221" s="80">
        <f t="shared" si="24"/>
        <v>761.77</v>
      </c>
      <c r="F221" s="80">
        <f t="shared" si="25"/>
        <v>106038.62999999996</v>
      </c>
      <c r="G221" s="80">
        <f>SUM($D$21:D221)</f>
        <v>198484.63000000003</v>
      </c>
      <c r="H221" s="80">
        <f>SUM($E$21:E221)</f>
        <v>87369.37</v>
      </c>
      <c r="I221" s="80">
        <f t="shared" si="26"/>
        <v>4075.4</v>
      </c>
      <c r="J221" s="80">
        <f t="shared" si="27"/>
        <v>4500.2199999999993</v>
      </c>
    </row>
    <row r="222" spans="2:10" ht="11.4" x14ac:dyDescent="0.2">
      <c r="B222" s="78">
        <f t="shared" si="21"/>
        <v>201</v>
      </c>
      <c r="C222" s="79">
        <f t="shared" si="22"/>
        <v>43662.5</v>
      </c>
      <c r="D222" s="80">
        <f t="shared" si="23"/>
        <v>662.74</v>
      </c>
      <c r="E222" s="80">
        <f t="shared" si="24"/>
        <v>766.53</v>
      </c>
      <c r="F222" s="80">
        <f t="shared" si="25"/>
        <v>105272.09999999996</v>
      </c>
      <c r="G222" s="80">
        <f>SUM($D$21:D222)</f>
        <v>199147.37000000002</v>
      </c>
      <c r="H222" s="80">
        <f>SUM($E$21:E222)</f>
        <v>88135.9</v>
      </c>
      <c r="I222" s="80">
        <f t="shared" si="26"/>
        <v>4738.1400000000003</v>
      </c>
      <c r="J222" s="80">
        <f t="shared" si="27"/>
        <v>5266.7499999999991</v>
      </c>
    </row>
    <row r="223" spans="2:10" ht="11.4" x14ac:dyDescent="0.2">
      <c r="B223" s="78">
        <f t="shared" si="21"/>
        <v>202</v>
      </c>
      <c r="C223" s="79">
        <f t="shared" si="22"/>
        <v>43692.9375</v>
      </c>
      <c r="D223" s="80">
        <f t="shared" si="23"/>
        <v>657.95</v>
      </c>
      <c r="E223" s="80">
        <f t="shared" si="24"/>
        <v>771.31999999999994</v>
      </c>
      <c r="F223" s="80">
        <f t="shared" si="25"/>
        <v>104500.77999999996</v>
      </c>
      <c r="G223" s="80">
        <f>SUM($D$21:D223)</f>
        <v>199805.32000000004</v>
      </c>
      <c r="H223" s="80">
        <f>SUM($E$21:E223)</f>
        <v>88907.22</v>
      </c>
      <c r="I223" s="80">
        <f t="shared" si="26"/>
        <v>5396.09</v>
      </c>
      <c r="J223" s="80">
        <f t="shared" si="27"/>
        <v>6038.0699999999988</v>
      </c>
    </row>
    <row r="224" spans="2:10" ht="11.4" x14ac:dyDescent="0.2">
      <c r="B224" s="78">
        <f t="shared" si="21"/>
        <v>203</v>
      </c>
      <c r="C224" s="79">
        <f t="shared" si="22"/>
        <v>43723.375</v>
      </c>
      <c r="D224" s="80">
        <f t="shared" si="23"/>
        <v>653.13</v>
      </c>
      <c r="E224" s="80">
        <f t="shared" si="24"/>
        <v>776.14</v>
      </c>
      <c r="F224" s="80">
        <f t="shared" si="25"/>
        <v>103724.63999999996</v>
      </c>
      <c r="G224" s="80">
        <f>SUM($D$21:D224)</f>
        <v>200458.45000000004</v>
      </c>
      <c r="H224" s="80">
        <f>SUM($E$21:E224)</f>
        <v>89683.36</v>
      </c>
      <c r="I224" s="80">
        <f t="shared" si="26"/>
        <v>6049.22</v>
      </c>
      <c r="J224" s="80">
        <f t="shared" si="27"/>
        <v>6814.2099999999991</v>
      </c>
    </row>
    <row r="225" spans="2:10" ht="11.4" x14ac:dyDescent="0.2">
      <c r="B225" s="78">
        <f t="shared" si="21"/>
        <v>204</v>
      </c>
      <c r="C225" s="79">
        <f t="shared" si="22"/>
        <v>43753.8125</v>
      </c>
      <c r="D225" s="80">
        <f t="shared" si="23"/>
        <v>648.28</v>
      </c>
      <c r="E225" s="80">
        <f t="shared" si="24"/>
        <v>780.99</v>
      </c>
      <c r="F225" s="80">
        <f t="shared" si="25"/>
        <v>102943.64999999995</v>
      </c>
      <c r="G225" s="80">
        <f>SUM($D$21:D225)</f>
        <v>201106.73000000004</v>
      </c>
      <c r="H225" s="80">
        <f>SUM($E$21:E225)</f>
        <v>90464.35</v>
      </c>
      <c r="I225" s="80">
        <f t="shared" si="26"/>
        <v>6697.5</v>
      </c>
      <c r="J225" s="80">
        <f t="shared" si="27"/>
        <v>7595.1999999999989</v>
      </c>
    </row>
    <row r="226" spans="2:10" ht="11.4" x14ac:dyDescent="0.2">
      <c r="B226" s="78">
        <f t="shared" si="21"/>
        <v>205</v>
      </c>
      <c r="C226" s="79">
        <f t="shared" si="22"/>
        <v>43784.25</v>
      </c>
      <c r="D226" s="80">
        <f t="shared" si="23"/>
        <v>643.4</v>
      </c>
      <c r="E226" s="80">
        <f t="shared" si="24"/>
        <v>785.87</v>
      </c>
      <c r="F226" s="80">
        <f t="shared" si="25"/>
        <v>102157.77999999996</v>
      </c>
      <c r="G226" s="80">
        <f>SUM($D$21:D226)</f>
        <v>201750.13000000003</v>
      </c>
      <c r="H226" s="80">
        <f>SUM($E$21:E226)</f>
        <v>91250.22</v>
      </c>
      <c r="I226" s="80">
        <f t="shared" si="26"/>
        <v>7340.9</v>
      </c>
      <c r="J226" s="80">
        <f t="shared" si="27"/>
        <v>8381.07</v>
      </c>
    </row>
    <row r="227" spans="2:10" ht="11.4" x14ac:dyDescent="0.2">
      <c r="B227" s="78">
        <f t="shared" si="21"/>
        <v>206</v>
      </c>
      <c r="C227" s="79">
        <f t="shared" si="22"/>
        <v>43814.6875</v>
      </c>
      <c r="D227" s="80">
        <f t="shared" si="23"/>
        <v>638.49</v>
      </c>
      <c r="E227" s="80">
        <f t="shared" si="24"/>
        <v>790.78</v>
      </c>
      <c r="F227" s="80">
        <f t="shared" si="25"/>
        <v>101366.99999999996</v>
      </c>
      <c r="G227" s="80">
        <f>SUM($D$21:D227)</f>
        <v>202388.62000000002</v>
      </c>
      <c r="H227" s="80">
        <f>SUM($E$21:E227)</f>
        <v>92041</v>
      </c>
      <c r="I227" s="80">
        <f t="shared" si="26"/>
        <v>7979.3899999999994</v>
      </c>
      <c r="J227" s="80">
        <f t="shared" si="27"/>
        <v>9171.85</v>
      </c>
    </row>
    <row r="228" spans="2:10" ht="11.4" x14ac:dyDescent="0.2">
      <c r="B228" s="78">
        <f t="shared" si="21"/>
        <v>207</v>
      </c>
      <c r="C228" s="79">
        <f t="shared" si="22"/>
        <v>43845.125</v>
      </c>
      <c r="D228" s="80">
        <f t="shared" si="23"/>
        <v>633.54</v>
      </c>
      <c r="E228" s="80">
        <f t="shared" si="24"/>
        <v>795.73</v>
      </c>
      <c r="F228" s="80">
        <f t="shared" si="25"/>
        <v>100571.26999999996</v>
      </c>
      <c r="G228" s="80">
        <f>SUM($D$21:D228)</f>
        <v>203022.16000000003</v>
      </c>
      <c r="H228" s="80">
        <f>SUM($E$21:E228)</f>
        <v>92836.73</v>
      </c>
      <c r="I228" s="80">
        <f t="shared" si="26"/>
        <v>633.54</v>
      </c>
      <c r="J228" s="80">
        <f t="shared" si="27"/>
        <v>795.73</v>
      </c>
    </row>
    <row r="229" spans="2:10" ht="11.4" x14ac:dyDescent="0.2">
      <c r="B229" s="78">
        <f t="shared" si="21"/>
        <v>208</v>
      </c>
      <c r="C229" s="79">
        <f t="shared" si="22"/>
        <v>43875.5625</v>
      </c>
      <c r="D229" s="80">
        <f t="shared" si="23"/>
        <v>628.57000000000005</v>
      </c>
      <c r="E229" s="80">
        <f t="shared" si="24"/>
        <v>800.69999999999993</v>
      </c>
      <c r="F229" s="80">
        <f t="shared" si="25"/>
        <v>99770.569999999963</v>
      </c>
      <c r="G229" s="80">
        <f>SUM($D$21:D229)</f>
        <v>203650.73000000004</v>
      </c>
      <c r="H229" s="80">
        <f>SUM($E$21:E229)</f>
        <v>93637.43</v>
      </c>
      <c r="I229" s="80">
        <f t="shared" si="26"/>
        <v>1262.1100000000001</v>
      </c>
      <c r="J229" s="80">
        <f t="shared" si="27"/>
        <v>1596.4299999999998</v>
      </c>
    </row>
    <row r="230" spans="2:10" ht="11.4" x14ac:dyDescent="0.2">
      <c r="B230" s="78">
        <f t="shared" si="21"/>
        <v>209</v>
      </c>
      <c r="C230" s="79">
        <f t="shared" si="22"/>
        <v>43906</v>
      </c>
      <c r="D230" s="80">
        <f t="shared" si="23"/>
        <v>623.57000000000005</v>
      </c>
      <c r="E230" s="80">
        <f t="shared" si="24"/>
        <v>805.69999999999993</v>
      </c>
      <c r="F230" s="80">
        <f t="shared" si="25"/>
        <v>98964.869999999966</v>
      </c>
      <c r="G230" s="80">
        <f>SUM($D$21:D230)</f>
        <v>204274.30000000005</v>
      </c>
      <c r="H230" s="80">
        <f>SUM($E$21:E230)</f>
        <v>94443.12999999999</v>
      </c>
      <c r="I230" s="80">
        <f t="shared" si="26"/>
        <v>1885.6800000000003</v>
      </c>
      <c r="J230" s="80">
        <f t="shared" si="27"/>
        <v>2402.1299999999997</v>
      </c>
    </row>
    <row r="231" spans="2:10" ht="11.4" x14ac:dyDescent="0.2">
      <c r="B231" s="78">
        <f t="shared" si="21"/>
        <v>210</v>
      </c>
      <c r="C231" s="79">
        <f t="shared" si="22"/>
        <v>43936.4375</v>
      </c>
      <c r="D231" s="80">
        <f t="shared" si="23"/>
        <v>618.53</v>
      </c>
      <c r="E231" s="80">
        <f t="shared" si="24"/>
        <v>810.74</v>
      </c>
      <c r="F231" s="80">
        <f t="shared" si="25"/>
        <v>98154.129999999961</v>
      </c>
      <c r="G231" s="80">
        <f>SUM($D$21:D231)</f>
        <v>204892.83000000005</v>
      </c>
      <c r="H231" s="80">
        <f>SUM($E$21:E231)</f>
        <v>95253.87</v>
      </c>
      <c r="I231" s="80">
        <f t="shared" si="26"/>
        <v>2504.21</v>
      </c>
      <c r="J231" s="80">
        <f t="shared" si="27"/>
        <v>3212.87</v>
      </c>
    </row>
    <row r="232" spans="2:10" ht="11.4" x14ac:dyDescent="0.2">
      <c r="B232" s="78">
        <f t="shared" si="21"/>
        <v>211</v>
      </c>
      <c r="C232" s="79">
        <f t="shared" si="22"/>
        <v>43966.875</v>
      </c>
      <c r="D232" s="80">
        <f t="shared" si="23"/>
        <v>613.46</v>
      </c>
      <c r="E232" s="80">
        <f t="shared" si="24"/>
        <v>815.81</v>
      </c>
      <c r="F232" s="80">
        <f t="shared" si="25"/>
        <v>97338.319999999963</v>
      </c>
      <c r="G232" s="80">
        <f>SUM($D$21:D232)</f>
        <v>205506.29000000004</v>
      </c>
      <c r="H232" s="80">
        <f>SUM($E$21:E232)</f>
        <v>96069.68</v>
      </c>
      <c r="I232" s="80">
        <f t="shared" si="26"/>
        <v>3117.67</v>
      </c>
      <c r="J232" s="80">
        <f t="shared" si="27"/>
        <v>4028.68</v>
      </c>
    </row>
    <row r="233" spans="2:10" ht="11.4" x14ac:dyDescent="0.2">
      <c r="B233" s="78">
        <f t="shared" si="21"/>
        <v>212</v>
      </c>
      <c r="C233" s="79">
        <f t="shared" si="22"/>
        <v>43997.3125</v>
      </c>
      <c r="D233" s="80">
        <f t="shared" si="23"/>
        <v>608.36</v>
      </c>
      <c r="E233" s="80">
        <f t="shared" si="24"/>
        <v>820.91</v>
      </c>
      <c r="F233" s="80">
        <f t="shared" si="25"/>
        <v>96517.40999999996</v>
      </c>
      <c r="G233" s="80">
        <f>SUM($D$21:D233)</f>
        <v>206114.65000000002</v>
      </c>
      <c r="H233" s="80">
        <f>SUM($E$21:E233)</f>
        <v>96890.59</v>
      </c>
      <c r="I233" s="80">
        <f t="shared" si="26"/>
        <v>3726.03</v>
      </c>
      <c r="J233" s="80">
        <f t="shared" si="27"/>
        <v>4849.59</v>
      </c>
    </row>
    <row r="234" spans="2:10" ht="11.4" x14ac:dyDescent="0.2">
      <c r="B234" s="78">
        <f t="shared" si="21"/>
        <v>213</v>
      </c>
      <c r="C234" s="79">
        <f t="shared" si="22"/>
        <v>44027.75</v>
      </c>
      <c r="D234" s="80">
        <f t="shared" si="23"/>
        <v>603.23</v>
      </c>
      <c r="E234" s="80">
        <f t="shared" si="24"/>
        <v>826.04</v>
      </c>
      <c r="F234" s="80">
        <f t="shared" si="25"/>
        <v>95691.369999999966</v>
      </c>
      <c r="G234" s="80">
        <f>SUM($D$21:D234)</f>
        <v>206717.88000000003</v>
      </c>
      <c r="H234" s="80">
        <f>SUM($E$21:E234)</f>
        <v>97716.62999999999</v>
      </c>
      <c r="I234" s="80">
        <f t="shared" si="26"/>
        <v>4329.26</v>
      </c>
      <c r="J234" s="80">
        <f t="shared" si="27"/>
        <v>5675.63</v>
      </c>
    </row>
    <row r="235" spans="2:10" ht="11.4" x14ac:dyDescent="0.2">
      <c r="B235" s="78">
        <f t="shared" si="21"/>
        <v>214</v>
      </c>
      <c r="C235" s="79">
        <f t="shared" si="22"/>
        <v>44058.1875</v>
      </c>
      <c r="D235" s="80">
        <f t="shared" si="23"/>
        <v>598.07000000000005</v>
      </c>
      <c r="E235" s="80">
        <f t="shared" si="24"/>
        <v>831.19999999999993</v>
      </c>
      <c r="F235" s="80">
        <f t="shared" si="25"/>
        <v>94860.169999999969</v>
      </c>
      <c r="G235" s="80">
        <f>SUM($D$21:D235)</f>
        <v>207315.95000000004</v>
      </c>
      <c r="H235" s="80">
        <f>SUM($E$21:E235)</f>
        <v>98547.829999999987</v>
      </c>
      <c r="I235" s="80">
        <f t="shared" si="26"/>
        <v>4927.33</v>
      </c>
      <c r="J235" s="80">
        <f t="shared" si="27"/>
        <v>6506.83</v>
      </c>
    </row>
    <row r="236" spans="2:10" ht="11.4" x14ac:dyDescent="0.2">
      <c r="B236" s="78">
        <f t="shared" si="21"/>
        <v>215</v>
      </c>
      <c r="C236" s="79">
        <f t="shared" si="22"/>
        <v>44088.625</v>
      </c>
      <c r="D236" s="80">
        <f t="shared" si="23"/>
        <v>592.88</v>
      </c>
      <c r="E236" s="80">
        <f t="shared" si="24"/>
        <v>836.39</v>
      </c>
      <c r="F236" s="80">
        <f t="shared" si="25"/>
        <v>94023.77999999997</v>
      </c>
      <c r="G236" s="80">
        <f>SUM($D$21:D236)</f>
        <v>207908.83000000005</v>
      </c>
      <c r="H236" s="80">
        <f>SUM($E$21:E236)</f>
        <v>99384.219999999987</v>
      </c>
      <c r="I236" s="80">
        <f t="shared" si="26"/>
        <v>5520.21</v>
      </c>
      <c r="J236" s="80">
        <f t="shared" si="27"/>
        <v>7343.22</v>
      </c>
    </row>
    <row r="237" spans="2:10" ht="11.4" x14ac:dyDescent="0.2">
      <c r="B237" s="78">
        <f t="shared" si="21"/>
        <v>216</v>
      </c>
      <c r="C237" s="79">
        <f t="shared" si="22"/>
        <v>44119.0625</v>
      </c>
      <c r="D237" s="80">
        <f t="shared" si="23"/>
        <v>587.65</v>
      </c>
      <c r="E237" s="80">
        <f t="shared" si="24"/>
        <v>841.62</v>
      </c>
      <c r="F237" s="80">
        <f t="shared" si="25"/>
        <v>93182.159999999974</v>
      </c>
      <c r="G237" s="80">
        <f>SUM($D$21:D237)</f>
        <v>208496.48000000004</v>
      </c>
      <c r="H237" s="80">
        <f>SUM($E$21:E237)</f>
        <v>100225.83999999998</v>
      </c>
      <c r="I237" s="80">
        <f t="shared" si="26"/>
        <v>6107.86</v>
      </c>
      <c r="J237" s="80">
        <f t="shared" si="27"/>
        <v>8184.84</v>
      </c>
    </row>
    <row r="238" spans="2:10" ht="11.4" x14ac:dyDescent="0.2">
      <c r="B238" s="78">
        <f t="shared" si="21"/>
        <v>217</v>
      </c>
      <c r="C238" s="79">
        <f t="shared" si="22"/>
        <v>44149.5</v>
      </c>
      <c r="D238" s="80">
        <f t="shared" si="23"/>
        <v>582.39</v>
      </c>
      <c r="E238" s="80">
        <f t="shared" si="24"/>
        <v>846.88</v>
      </c>
      <c r="F238" s="80">
        <f t="shared" si="25"/>
        <v>92335.27999999997</v>
      </c>
      <c r="G238" s="80">
        <f>SUM($D$21:D238)</f>
        <v>209078.87000000005</v>
      </c>
      <c r="H238" s="80">
        <f>SUM($E$21:E238)</f>
        <v>101072.71999999999</v>
      </c>
      <c r="I238" s="80">
        <f t="shared" si="26"/>
        <v>6690.25</v>
      </c>
      <c r="J238" s="80">
        <f t="shared" si="27"/>
        <v>9031.7199999999993</v>
      </c>
    </row>
    <row r="239" spans="2:10" ht="11.4" x14ac:dyDescent="0.2">
      <c r="B239" s="78">
        <f t="shared" si="21"/>
        <v>218</v>
      </c>
      <c r="C239" s="79">
        <f t="shared" si="22"/>
        <v>44179.9375</v>
      </c>
      <c r="D239" s="80">
        <f t="shared" si="23"/>
        <v>577.1</v>
      </c>
      <c r="E239" s="80">
        <f t="shared" si="24"/>
        <v>852.17</v>
      </c>
      <c r="F239" s="80">
        <f t="shared" si="25"/>
        <v>91483.109999999971</v>
      </c>
      <c r="G239" s="80">
        <f>SUM($D$21:D239)</f>
        <v>209655.97000000006</v>
      </c>
      <c r="H239" s="80">
        <f>SUM($E$21:E239)</f>
        <v>101924.88999999998</v>
      </c>
      <c r="I239" s="80">
        <f t="shared" si="26"/>
        <v>7267.35</v>
      </c>
      <c r="J239" s="80">
        <f t="shared" si="27"/>
        <v>9883.89</v>
      </c>
    </row>
    <row r="240" spans="2:10" ht="11.4" x14ac:dyDescent="0.2">
      <c r="B240" s="78">
        <f t="shared" si="21"/>
        <v>219</v>
      </c>
      <c r="C240" s="79">
        <f t="shared" si="22"/>
        <v>44210.375</v>
      </c>
      <c r="D240" s="80">
        <f t="shared" si="23"/>
        <v>571.77</v>
      </c>
      <c r="E240" s="80">
        <f t="shared" si="24"/>
        <v>857.5</v>
      </c>
      <c r="F240" s="80">
        <f t="shared" si="25"/>
        <v>90625.609999999971</v>
      </c>
      <c r="G240" s="80">
        <f>SUM($D$21:D240)</f>
        <v>210227.74000000005</v>
      </c>
      <c r="H240" s="80">
        <f>SUM($E$21:E240)</f>
        <v>102782.38999999998</v>
      </c>
      <c r="I240" s="80">
        <f t="shared" si="26"/>
        <v>571.77</v>
      </c>
      <c r="J240" s="80">
        <f t="shared" si="27"/>
        <v>857.5</v>
      </c>
    </row>
    <row r="241" spans="2:10" ht="11.4" x14ac:dyDescent="0.2">
      <c r="B241" s="78">
        <f t="shared" si="21"/>
        <v>220</v>
      </c>
      <c r="C241" s="79">
        <f t="shared" si="22"/>
        <v>44240.8125</v>
      </c>
      <c r="D241" s="80">
        <f t="shared" si="23"/>
        <v>566.41</v>
      </c>
      <c r="E241" s="80">
        <f t="shared" si="24"/>
        <v>862.86</v>
      </c>
      <c r="F241" s="80">
        <f t="shared" si="25"/>
        <v>89762.749999999971</v>
      </c>
      <c r="G241" s="80">
        <f>SUM($D$21:D241)</f>
        <v>210794.15000000005</v>
      </c>
      <c r="H241" s="80">
        <f>SUM($E$21:E241)</f>
        <v>103645.24999999999</v>
      </c>
      <c r="I241" s="80">
        <f t="shared" si="26"/>
        <v>1138.1799999999998</v>
      </c>
      <c r="J241" s="80">
        <f t="shared" si="27"/>
        <v>1720.3600000000001</v>
      </c>
    </row>
    <row r="242" spans="2:10" ht="11.4" x14ac:dyDescent="0.2">
      <c r="B242" s="78">
        <f t="shared" si="21"/>
        <v>221</v>
      </c>
      <c r="C242" s="79">
        <f t="shared" si="22"/>
        <v>44271.25</v>
      </c>
      <c r="D242" s="80">
        <f t="shared" si="23"/>
        <v>561.02</v>
      </c>
      <c r="E242" s="80">
        <f t="shared" si="24"/>
        <v>868.25</v>
      </c>
      <c r="F242" s="80">
        <f t="shared" si="25"/>
        <v>88894.499999999971</v>
      </c>
      <c r="G242" s="80">
        <f>SUM($D$21:D242)</f>
        <v>211355.17000000004</v>
      </c>
      <c r="H242" s="80">
        <f>SUM($E$21:E242)</f>
        <v>104513.49999999999</v>
      </c>
      <c r="I242" s="80">
        <f t="shared" si="26"/>
        <v>1699.1999999999998</v>
      </c>
      <c r="J242" s="80">
        <f t="shared" si="27"/>
        <v>2588.61</v>
      </c>
    </row>
    <row r="243" spans="2:10" ht="11.4" x14ac:dyDescent="0.2">
      <c r="B243" s="78">
        <f t="shared" si="21"/>
        <v>222</v>
      </c>
      <c r="C243" s="79">
        <f t="shared" si="22"/>
        <v>44301.6875</v>
      </c>
      <c r="D243" s="80">
        <f t="shared" si="23"/>
        <v>555.59</v>
      </c>
      <c r="E243" s="80">
        <f t="shared" si="24"/>
        <v>873.68</v>
      </c>
      <c r="F243" s="80">
        <f t="shared" si="25"/>
        <v>88020.819999999978</v>
      </c>
      <c r="G243" s="80">
        <f>SUM($D$21:D243)</f>
        <v>211910.76000000004</v>
      </c>
      <c r="H243" s="80">
        <f>SUM($E$21:E243)</f>
        <v>105387.17999999998</v>
      </c>
      <c r="I243" s="80">
        <f t="shared" si="26"/>
        <v>2254.79</v>
      </c>
      <c r="J243" s="80">
        <f t="shared" si="27"/>
        <v>3462.29</v>
      </c>
    </row>
    <row r="244" spans="2:10" ht="11.4" x14ac:dyDescent="0.2">
      <c r="B244" s="78">
        <f t="shared" si="21"/>
        <v>223</v>
      </c>
      <c r="C244" s="79">
        <f t="shared" si="22"/>
        <v>44332.125</v>
      </c>
      <c r="D244" s="80">
        <f t="shared" si="23"/>
        <v>550.13</v>
      </c>
      <c r="E244" s="80">
        <f t="shared" si="24"/>
        <v>879.14</v>
      </c>
      <c r="F244" s="80">
        <f t="shared" si="25"/>
        <v>87141.679999999978</v>
      </c>
      <c r="G244" s="80">
        <f>SUM($D$21:D244)</f>
        <v>212460.89000000004</v>
      </c>
      <c r="H244" s="80">
        <f>SUM($E$21:E244)</f>
        <v>106266.31999999998</v>
      </c>
      <c r="I244" s="80">
        <f t="shared" si="26"/>
        <v>2804.92</v>
      </c>
      <c r="J244" s="80">
        <f t="shared" si="27"/>
        <v>4341.43</v>
      </c>
    </row>
    <row r="245" spans="2:10" ht="11.4" x14ac:dyDescent="0.2">
      <c r="B245" s="78">
        <f t="shared" si="21"/>
        <v>224</v>
      </c>
      <c r="C245" s="79">
        <f t="shared" si="22"/>
        <v>44362.5625</v>
      </c>
      <c r="D245" s="80">
        <f t="shared" si="23"/>
        <v>544.64</v>
      </c>
      <c r="E245" s="80">
        <f t="shared" si="24"/>
        <v>884.63</v>
      </c>
      <c r="F245" s="80">
        <f t="shared" si="25"/>
        <v>86257.049999999974</v>
      </c>
      <c r="G245" s="80">
        <f>SUM($D$21:D245)</f>
        <v>213005.53000000006</v>
      </c>
      <c r="H245" s="80">
        <f>SUM($E$21:E245)</f>
        <v>107150.94999999998</v>
      </c>
      <c r="I245" s="80">
        <f t="shared" si="26"/>
        <v>3349.56</v>
      </c>
      <c r="J245" s="80">
        <f t="shared" si="27"/>
        <v>5226.0600000000004</v>
      </c>
    </row>
    <row r="246" spans="2:10" ht="11.4" x14ac:dyDescent="0.2">
      <c r="B246" s="78">
        <f t="shared" si="21"/>
        <v>225</v>
      </c>
      <c r="C246" s="79">
        <f t="shared" si="22"/>
        <v>44393</v>
      </c>
      <c r="D246" s="80">
        <f t="shared" si="23"/>
        <v>539.11</v>
      </c>
      <c r="E246" s="80">
        <f t="shared" si="24"/>
        <v>890.16</v>
      </c>
      <c r="F246" s="80">
        <f t="shared" si="25"/>
        <v>85366.88999999997</v>
      </c>
      <c r="G246" s="80">
        <f>SUM($D$21:D246)</f>
        <v>213544.64000000004</v>
      </c>
      <c r="H246" s="80">
        <f>SUM($E$21:E246)</f>
        <v>108041.10999999999</v>
      </c>
      <c r="I246" s="80">
        <f t="shared" si="26"/>
        <v>3888.67</v>
      </c>
      <c r="J246" s="80">
        <f t="shared" si="27"/>
        <v>6116.22</v>
      </c>
    </row>
    <row r="247" spans="2:10" ht="11.4" x14ac:dyDescent="0.2">
      <c r="B247" s="78">
        <f t="shared" si="21"/>
        <v>226</v>
      </c>
      <c r="C247" s="79">
        <f t="shared" si="22"/>
        <v>44423.4375</v>
      </c>
      <c r="D247" s="80">
        <f t="shared" si="23"/>
        <v>533.54</v>
      </c>
      <c r="E247" s="80">
        <f t="shared" si="24"/>
        <v>895.73</v>
      </c>
      <c r="F247" s="80">
        <f t="shared" si="25"/>
        <v>84471.159999999974</v>
      </c>
      <c r="G247" s="80">
        <f>SUM($D$21:D247)</f>
        <v>214078.18000000005</v>
      </c>
      <c r="H247" s="80">
        <f>SUM($E$21:E247)</f>
        <v>108936.83999999998</v>
      </c>
      <c r="I247" s="80">
        <f t="shared" si="26"/>
        <v>4422.21</v>
      </c>
      <c r="J247" s="80">
        <f t="shared" si="27"/>
        <v>7011.9500000000007</v>
      </c>
    </row>
    <row r="248" spans="2:10" ht="11.4" x14ac:dyDescent="0.2">
      <c r="B248" s="78">
        <f t="shared" si="21"/>
        <v>227</v>
      </c>
      <c r="C248" s="79">
        <f t="shared" si="22"/>
        <v>44453.875</v>
      </c>
      <c r="D248" s="80">
        <f t="shared" si="23"/>
        <v>527.94000000000005</v>
      </c>
      <c r="E248" s="80">
        <f t="shared" si="24"/>
        <v>901.32999999999993</v>
      </c>
      <c r="F248" s="80">
        <f t="shared" si="25"/>
        <v>83569.829999999973</v>
      </c>
      <c r="G248" s="80">
        <f>SUM($D$21:D248)</f>
        <v>214606.12000000005</v>
      </c>
      <c r="H248" s="80">
        <f>SUM($E$21:E248)</f>
        <v>109838.16999999998</v>
      </c>
      <c r="I248" s="80">
        <f t="shared" si="26"/>
        <v>4950.1499999999996</v>
      </c>
      <c r="J248" s="80">
        <f t="shared" si="27"/>
        <v>7913.2800000000007</v>
      </c>
    </row>
    <row r="249" spans="2:10" ht="11.4" x14ac:dyDescent="0.2">
      <c r="B249" s="78">
        <f t="shared" si="21"/>
        <v>228</v>
      </c>
      <c r="C249" s="79">
        <f t="shared" si="22"/>
        <v>44484.3125</v>
      </c>
      <c r="D249" s="80">
        <f t="shared" si="23"/>
        <v>522.30999999999995</v>
      </c>
      <c r="E249" s="80">
        <f t="shared" si="24"/>
        <v>906.96</v>
      </c>
      <c r="F249" s="80">
        <f t="shared" si="25"/>
        <v>82662.869999999966</v>
      </c>
      <c r="G249" s="80">
        <f>SUM($D$21:D249)</f>
        <v>215128.43000000005</v>
      </c>
      <c r="H249" s="80">
        <f>SUM($E$21:E249)</f>
        <v>110745.12999999999</v>
      </c>
      <c r="I249" s="80">
        <f t="shared" si="26"/>
        <v>5472.4599999999991</v>
      </c>
      <c r="J249" s="80">
        <f t="shared" si="27"/>
        <v>8820.2400000000016</v>
      </c>
    </row>
    <row r="250" spans="2:10" ht="11.4" x14ac:dyDescent="0.2">
      <c r="B250" s="78">
        <f t="shared" si="21"/>
        <v>229</v>
      </c>
      <c r="C250" s="79">
        <f t="shared" si="22"/>
        <v>44514.75</v>
      </c>
      <c r="D250" s="80">
        <f t="shared" si="23"/>
        <v>516.64</v>
      </c>
      <c r="E250" s="80">
        <f t="shared" si="24"/>
        <v>912.63</v>
      </c>
      <c r="F250" s="80">
        <f t="shared" si="25"/>
        <v>81750.239999999962</v>
      </c>
      <c r="G250" s="80">
        <f>SUM($D$21:D250)</f>
        <v>215645.07000000007</v>
      </c>
      <c r="H250" s="80">
        <f>SUM($E$21:E250)</f>
        <v>111657.76</v>
      </c>
      <c r="I250" s="80">
        <f t="shared" si="26"/>
        <v>5989.0999999999995</v>
      </c>
      <c r="J250" s="80">
        <f t="shared" si="27"/>
        <v>9732.8700000000008</v>
      </c>
    </row>
    <row r="251" spans="2:10" ht="11.4" x14ac:dyDescent="0.2">
      <c r="B251" s="78">
        <f t="shared" si="21"/>
        <v>230</v>
      </c>
      <c r="C251" s="79">
        <f t="shared" si="22"/>
        <v>44545.1875</v>
      </c>
      <c r="D251" s="80">
        <f t="shared" si="23"/>
        <v>510.94</v>
      </c>
      <c r="E251" s="80">
        <f t="shared" si="24"/>
        <v>918.32999999999993</v>
      </c>
      <c r="F251" s="80">
        <f t="shared" si="25"/>
        <v>80831.90999999996</v>
      </c>
      <c r="G251" s="80">
        <f>SUM($D$21:D251)</f>
        <v>216156.01000000007</v>
      </c>
      <c r="H251" s="80">
        <f>SUM($E$21:E251)</f>
        <v>112576.09</v>
      </c>
      <c r="I251" s="80">
        <f t="shared" si="26"/>
        <v>6500.0399999999991</v>
      </c>
      <c r="J251" s="80">
        <f t="shared" si="27"/>
        <v>10651.2</v>
      </c>
    </row>
    <row r="252" spans="2:10" ht="11.4" x14ac:dyDescent="0.2">
      <c r="B252" s="78">
        <f t="shared" si="21"/>
        <v>231</v>
      </c>
      <c r="C252" s="79">
        <f t="shared" si="22"/>
        <v>44575.625</v>
      </c>
      <c r="D252" s="80">
        <f t="shared" si="23"/>
        <v>505.2</v>
      </c>
      <c r="E252" s="80">
        <f t="shared" si="24"/>
        <v>924.06999999999994</v>
      </c>
      <c r="F252" s="80">
        <f t="shared" si="25"/>
        <v>79907.839999999953</v>
      </c>
      <c r="G252" s="80">
        <f>SUM($D$21:D252)</f>
        <v>216661.21000000008</v>
      </c>
      <c r="H252" s="80">
        <f>SUM($E$21:E252)</f>
        <v>113500.16</v>
      </c>
      <c r="I252" s="80">
        <f t="shared" si="26"/>
        <v>505.2</v>
      </c>
      <c r="J252" s="80">
        <f t="shared" si="27"/>
        <v>924.06999999999994</v>
      </c>
    </row>
    <row r="253" spans="2:10" ht="11.4" x14ac:dyDescent="0.2">
      <c r="B253" s="78">
        <f t="shared" si="21"/>
        <v>232</v>
      </c>
      <c r="C253" s="79">
        <f t="shared" si="22"/>
        <v>44606.0625</v>
      </c>
      <c r="D253" s="80">
        <f t="shared" si="23"/>
        <v>499.42</v>
      </c>
      <c r="E253" s="80">
        <f t="shared" si="24"/>
        <v>929.84999999999991</v>
      </c>
      <c r="F253" s="80">
        <f t="shared" si="25"/>
        <v>78977.989999999947</v>
      </c>
      <c r="G253" s="80">
        <f>SUM($D$21:D253)</f>
        <v>217160.63000000009</v>
      </c>
      <c r="H253" s="80">
        <f>SUM($E$21:E253)</f>
        <v>114430.01000000001</v>
      </c>
      <c r="I253" s="80">
        <f t="shared" si="26"/>
        <v>1004.62</v>
      </c>
      <c r="J253" s="80">
        <f t="shared" si="27"/>
        <v>1853.9199999999998</v>
      </c>
    </row>
    <row r="254" spans="2:10" ht="11.4" x14ac:dyDescent="0.2">
      <c r="B254" s="78">
        <f t="shared" si="21"/>
        <v>233</v>
      </c>
      <c r="C254" s="79">
        <f t="shared" si="22"/>
        <v>44636.5</v>
      </c>
      <c r="D254" s="80">
        <f t="shared" si="23"/>
        <v>493.61</v>
      </c>
      <c r="E254" s="80">
        <f t="shared" si="24"/>
        <v>935.66</v>
      </c>
      <c r="F254" s="80">
        <f t="shared" si="25"/>
        <v>78042.329999999944</v>
      </c>
      <c r="G254" s="80">
        <f>SUM($D$21:D254)</f>
        <v>217654.24000000008</v>
      </c>
      <c r="H254" s="80">
        <f>SUM($E$21:E254)</f>
        <v>115365.67000000001</v>
      </c>
      <c r="I254" s="80">
        <f t="shared" si="26"/>
        <v>1498.23</v>
      </c>
      <c r="J254" s="80">
        <f t="shared" si="27"/>
        <v>2789.58</v>
      </c>
    </row>
    <row r="255" spans="2:10" ht="11.4" x14ac:dyDescent="0.2">
      <c r="B255" s="78">
        <f t="shared" si="21"/>
        <v>234</v>
      </c>
      <c r="C255" s="79">
        <f t="shared" si="22"/>
        <v>44666.9375</v>
      </c>
      <c r="D255" s="80">
        <f t="shared" si="23"/>
        <v>487.76</v>
      </c>
      <c r="E255" s="80">
        <f t="shared" si="24"/>
        <v>941.51</v>
      </c>
      <c r="F255" s="80">
        <f t="shared" si="25"/>
        <v>77100.819999999949</v>
      </c>
      <c r="G255" s="80">
        <f>SUM($D$21:D255)</f>
        <v>218142.00000000009</v>
      </c>
      <c r="H255" s="80">
        <f>SUM($E$21:E255)</f>
        <v>116307.18000000001</v>
      </c>
      <c r="I255" s="80">
        <f t="shared" si="26"/>
        <v>1985.99</v>
      </c>
      <c r="J255" s="80">
        <f t="shared" si="27"/>
        <v>3731.09</v>
      </c>
    </row>
    <row r="256" spans="2:10" ht="11.4" x14ac:dyDescent="0.2">
      <c r="B256" s="78">
        <f t="shared" si="21"/>
        <v>235</v>
      </c>
      <c r="C256" s="79">
        <f t="shared" si="22"/>
        <v>44697.375</v>
      </c>
      <c r="D256" s="80">
        <f t="shared" si="23"/>
        <v>481.88</v>
      </c>
      <c r="E256" s="80">
        <f t="shared" si="24"/>
        <v>947.39</v>
      </c>
      <c r="F256" s="80">
        <f t="shared" si="25"/>
        <v>76153.429999999949</v>
      </c>
      <c r="G256" s="80">
        <f>SUM($D$21:D256)</f>
        <v>218623.88000000009</v>
      </c>
      <c r="H256" s="80">
        <f>SUM($E$21:E256)</f>
        <v>117254.57</v>
      </c>
      <c r="I256" s="80">
        <f t="shared" si="26"/>
        <v>2467.87</v>
      </c>
      <c r="J256" s="80">
        <f t="shared" si="27"/>
        <v>4678.4800000000005</v>
      </c>
    </row>
    <row r="257" spans="2:10" ht="11.4" x14ac:dyDescent="0.2">
      <c r="B257" s="78">
        <f t="shared" si="21"/>
        <v>236</v>
      </c>
      <c r="C257" s="79">
        <f t="shared" si="22"/>
        <v>44727.8125</v>
      </c>
      <c r="D257" s="80">
        <f t="shared" si="23"/>
        <v>475.96</v>
      </c>
      <c r="E257" s="80">
        <f t="shared" si="24"/>
        <v>953.31</v>
      </c>
      <c r="F257" s="80">
        <f t="shared" si="25"/>
        <v>75200.119999999952</v>
      </c>
      <c r="G257" s="80">
        <f>SUM($D$21:D257)</f>
        <v>219099.84000000008</v>
      </c>
      <c r="H257" s="80">
        <f>SUM($E$21:E257)</f>
        <v>118207.88</v>
      </c>
      <c r="I257" s="80">
        <f t="shared" si="26"/>
        <v>2943.83</v>
      </c>
      <c r="J257" s="80">
        <f t="shared" si="27"/>
        <v>5631.7900000000009</v>
      </c>
    </row>
    <row r="258" spans="2:10" ht="11.4" x14ac:dyDescent="0.2">
      <c r="B258" s="78">
        <f t="shared" si="21"/>
        <v>237</v>
      </c>
      <c r="C258" s="79">
        <f t="shared" si="22"/>
        <v>44758.25</v>
      </c>
      <c r="D258" s="80">
        <f t="shared" si="23"/>
        <v>470</v>
      </c>
      <c r="E258" s="80">
        <f t="shared" si="24"/>
        <v>959.27</v>
      </c>
      <c r="F258" s="80">
        <f t="shared" si="25"/>
        <v>74240.849999999948</v>
      </c>
      <c r="G258" s="80">
        <f>SUM($D$21:D258)</f>
        <v>219569.84000000008</v>
      </c>
      <c r="H258" s="80">
        <f>SUM($E$21:E258)</f>
        <v>119167.15000000001</v>
      </c>
      <c r="I258" s="80">
        <f t="shared" si="26"/>
        <v>3413.83</v>
      </c>
      <c r="J258" s="80">
        <f t="shared" si="27"/>
        <v>6591.0600000000013</v>
      </c>
    </row>
    <row r="259" spans="2:10" ht="11.4" x14ac:dyDescent="0.2">
      <c r="B259" s="78">
        <f t="shared" si="21"/>
        <v>238</v>
      </c>
      <c r="C259" s="79">
        <f t="shared" si="22"/>
        <v>44788.6875</v>
      </c>
      <c r="D259" s="80">
        <f t="shared" si="23"/>
        <v>464.01</v>
      </c>
      <c r="E259" s="80">
        <f t="shared" si="24"/>
        <v>965.26</v>
      </c>
      <c r="F259" s="80">
        <f t="shared" si="25"/>
        <v>73275.589999999953</v>
      </c>
      <c r="G259" s="80">
        <f>SUM($D$21:D259)</f>
        <v>220033.85000000009</v>
      </c>
      <c r="H259" s="80">
        <f>SUM($E$21:E259)</f>
        <v>120132.41</v>
      </c>
      <c r="I259" s="80">
        <f t="shared" si="26"/>
        <v>3877.84</v>
      </c>
      <c r="J259" s="80">
        <f t="shared" si="27"/>
        <v>7556.3200000000015</v>
      </c>
    </row>
    <row r="260" spans="2:10" ht="11.4" x14ac:dyDescent="0.2">
      <c r="B260" s="78">
        <f t="shared" si="21"/>
        <v>239</v>
      </c>
      <c r="C260" s="79">
        <f t="shared" si="22"/>
        <v>44819.125</v>
      </c>
      <c r="D260" s="80">
        <f t="shared" si="23"/>
        <v>457.97</v>
      </c>
      <c r="E260" s="80">
        <f t="shared" si="24"/>
        <v>971.3</v>
      </c>
      <c r="F260" s="80">
        <f t="shared" si="25"/>
        <v>72304.28999999995</v>
      </c>
      <c r="G260" s="80">
        <f>SUM($D$21:D260)</f>
        <v>220491.82000000009</v>
      </c>
      <c r="H260" s="80">
        <f>SUM($E$21:E260)</f>
        <v>121103.71</v>
      </c>
      <c r="I260" s="80">
        <f t="shared" si="26"/>
        <v>4335.8100000000004</v>
      </c>
      <c r="J260" s="80">
        <f t="shared" si="27"/>
        <v>8527.6200000000008</v>
      </c>
    </row>
    <row r="261" spans="2:10" ht="11.4" x14ac:dyDescent="0.2">
      <c r="B261" s="78">
        <f t="shared" si="21"/>
        <v>240</v>
      </c>
      <c r="C261" s="79">
        <f t="shared" si="22"/>
        <v>44849.5625</v>
      </c>
      <c r="D261" s="80">
        <f t="shared" si="23"/>
        <v>451.9</v>
      </c>
      <c r="E261" s="80">
        <f t="shared" si="24"/>
        <v>977.37</v>
      </c>
      <c r="F261" s="80">
        <f t="shared" si="25"/>
        <v>71326.919999999955</v>
      </c>
      <c r="G261" s="80">
        <f>SUM($D$21:D261)</f>
        <v>220943.72000000009</v>
      </c>
      <c r="H261" s="80">
        <f>SUM($E$21:E261)</f>
        <v>122081.08</v>
      </c>
      <c r="I261" s="80">
        <f t="shared" si="26"/>
        <v>4787.71</v>
      </c>
      <c r="J261" s="80">
        <f t="shared" si="27"/>
        <v>9504.9900000000016</v>
      </c>
    </row>
    <row r="262" spans="2:10" ht="11.4" x14ac:dyDescent="0.2">
      <c r="B262" s="78">
        <f t="shared" si="21"/>
        <v>241</v>
      </c>
      <c r="C262" s="79">
        <f t="shared" si="22"/>
        <v>44880</v>
      </c>
      <c r="D262" s="80">
        <f t="shared" si="23"/>
        <v>445.79</v>
      </c>
      <c r="E262" s="80">
        <f t="shared" si="24"/>
        <v>983.48</v>
      </c>
      <c r="F262" s="80">
        <f t="shared" si="25"/>
        <v>70343.439999999959</v>
      </c>
      <c r="G262" s="80">
        <f>SUM($D$21:D262)</f>
        <v>221389.5100000001</v>
      </c>
      <c r="H262" s="80">
        <f>SUM($E$21:E262)</f>
        <v>123064.56</v>
      </c>
      <c r="I262" s="80">
        <f t="shared" si="26"/>
        <v>5233.5</v>
      </c>
      <c r="J262" s="80">
        <f t="shared" si="27"/>
        <v>10488.470000000001</v>
      </c>
    </row>
    <row r="263" spans="2:10" ht="11.4" x14ac:dyDescent="0.2">
      <c r="B263" s="78">
        <f t="shared" si="21"/>
        <v>242</v>
      </c>
      <c r="C263" s="79">
        <f t="shared" si="22"/>
        <v>44910.4375</v>
      </c>
      <c r="D263" s="80">
        <f t="shared" si="23"/>
        <v>439.65</v>
      </c>
      <c r="E263" s="80">
        <f t="shared" si="24"/>
        <v>989.62</v>
      </c>
      <c r="F263" s="80">
        <f t="shared" si="25"/>
        <v>69353.819999999963</v>
      </c>
      <c r="G263" s="80">
        <f>SUM($D$21:D263)</f>
        <v>221829.16000000009</v>
      </c>
      <c r="H263" s="80">
        <f>SUM($E$21:E263)</f>
        <v>124054.18</v>
      </c>
      <c r="I263" s="80">
        <f t="shared" si="26"/>
        <v>5673.15</v>
      </c>
      <c r="J263" s="80">
        <f t="shared" si="27"/>
        <v>11478.090000000002</v>
      </c>
    </row>
    <row r="264" spans="2:10" ht="11.4" x14ac:dyDescent="0.2">
      <c r="B264" s="78">
        <f t="shared" si="21"/>
        <v>243</v>
      </c>
      <c r="C264" s="79">
        <f t="shared" si="22"/>
        <v>44940.875</v>
      </c>
      <c r="D264" s="80">
        <f t="shared" si="23"/>
        <v>433.46</v>
      </c>
      <c r="E264" s="80">
        <f t="shared" si="24"/>
        <v>995.81</v>
      </c>
      <c r="F264" s="80">
        <f t="shared" si="25"/>
        <v>68358.009999999966</v>
      </c>
      <c r="G264" s="80">
        <f>SUM($D$21:D264)</f>
        <v>222262.62000000008</v>
      </c>
      <c r="H264" s="80">
        <f>SUM($E$21:E264)</f>
        <v>125049.98999999999</v>
      </c>
      <c r="I264" s="80">
        <f t="shared" si="26"/>
        <v>433.46</v>
      </c>
      <c r="J264" s="80">
        <f t="shared" si="27"/>
        <v>995.81</v>
      </c>
    </row>
    <row r="265" spans="2:10" ht="11.4" x14ac:dyDescent="0.2">
      <c r="B265" s="78">
        <f t="shared" si="21"/>
        <v>244</v>
      </c>
      <c r="C265" s="79">
        <f t="shared" si="22"/>
        <v>44971.3125</v>
      </c>
      <c r="D265" s="80">
        <f t="shared" si="23"/>
        <v>427.24</v>
      </c>
      <c r="E265" s="80">
        <f t="shared" si="24"/>
        <v>1002.03</v>
      </c>
      <c r="F265" s="80">
        <f t="shared" si="25"/>
        <v>67355.979999999967</v>
      </c>
      <c r="G265" s="80">
        <f>SUM($D$21:D265)</f>
        <v>222689.86000000007</v>
      </c>
      <c r="H265" s="80">
        <f>SUM($E$21:E265)</f>
        <v>126052.01999999999</v>
      </c>
      <c r="I265" s="80">
        <f t="shared" si="26"/>
        <v>860.7</v>
      </c>
      <c r="J265" s="80">
        <f t="shared" si="27"/>
        <v>1997.84</v>
      </c>
    </row>
    <row r="266" spans="2:10" ht="11.4" x14ac:dyDescent="0.2">
      <c r="B266" s="78">
        <f t="shared" si="21"/>
        <v>245</v>
      </c>
      <c r="C266" s="79">
        <f t="shared" si="22"/>
        <v>45001.75</v>
      </c>
      <c r="D266" s="80">
        <f t="shared" si="23"/>
        <v>420.97</v>
      </c>
      <c r="E266" s="80">
        <f t="shared" si="24"/>
        <v>1008.3</v>
      </c>
      <c r="F266" s="80">
        <f t="shared" si="25"/>
        <v>66347.679999999964</v>
      </c>
      <c r="G266" s="80">
        <f>SUM($D$21:D266)</f>
        <v>223110.83000000007</v>
      </c>
      <c r="H266" s="80">
        <f>SUM($E$21:E266)</f>
        <v>127060.31999999999</v>
      </c>
      <c r="I266" s="80">
        <f t="shared" si="26"/>
        <v>1281.67</v>
      </c>
      <c r="J266" s="80">
        <f t="shared" si="27"/>
        <v>3006.14</v>
      </c>
    </row>
    <row r="267" spans="2:10" ht="11.4" x14ac:dyDescent="0.2">
      <c r="B267" s="78">
        <f t="shared" si="21"/>
        <v>246</v>
      </c>
      <c r="C267" s="79">
        <f t="shared" si="22"/>
        <v>45032.1875</v>
      </c>
      <c r="D267" s="80">
        <f t="shared" si="23"/>
        <v>414.67</v>
      </c>
      <c r="E267" s="80">
        <f t="shared" si="24"/>
        <v>1014.5999999999999</v>
      </c>
      <c r="F267" s="80">
        <f t="shared" si="25"/>
        <v>65333.079999999965</v>
      </c>
      <c r="G267" s="80">
        <f>SUM($D$21:D267)</f>
        <v>223525.50000000009</v>
      </c>
      <c r="H267" s="80">
        <f>SUM($E$21:E267)</f>
        <v>128074.92</v>
      </c>
      <c r="I267" s="80">
        <f t="shared" si="26"/>
        <v>1696.3400000000001</v>
      </c>
      <c r="J267" s="80">
        <f t="shared" si="27"/>
        <v>4020.74</v>
      </c>
    </row>
    <row r="268" spans="2:10" ht="11.4" x14ac:dyDescent="0.2">
      <c r="B268" s="78">
        <f t="shared" si="21"/>
        <v>247</v>
      </c>
      <c r="C268" s="79">
        <f t="shared" si="22"/>
        <v>45062.625</v>
      </c>
      <c r="D268" s="80">
        <f t="shared" si="23"/>
        <v>408.33</v>
      </c>
      <c r="E268" s="80">
        <f t="shared" si="24"/>
        <v>1020.94</v>
      </c>
      <c r="F268" s="80">
        <f t="shared" si="25"/>
        <v>64312.139999999963</v>
      </c>
      <c r="G268" s="80">
        <f>SUM($D$21:D268)</f>
        <v>223933.83000000007</v>
      </c>
      <c r="H268" s="80">
        <f>SUM($E$21:E268)</f>
        <v>129095.86</v>
      </c>
      <c r="I268" s="80">
        <f t="shared" si="26"/>
        <v>2104.67</v>
      </c>
      <c r="J268" s="80">
        <f t="shared" si="27"/>
        <v>5041.68</v>
      </c>
    </row>
    <row r="269" spans="2:10" ht="11.4" x14ac:dyDescent="0.2">
      <c r="B269" s="78">
        <f t="shared" si="21"/>
        <v>248</v>
      </c>
      <c r="C269" s="79">
        <f t="shared" si="22"/>
        <v>45093.0625</v>
      </c>
      <c r="D269" s="80">
        <f t="shared" si="23"/>
        <v>401.95</v>
      </c>
      <c r="E269" s="80">
        <f t="shared" si="24"/>
        <v>1027.32</v>
      </c>
      <c r="F269" s="80">
        <f t="shared" si="25"/>
        <v>63284.819999999963</v>
      </c>
      <c r="G269" s="80">
        <f>SUM($D$21:D269)</f>
        <v>224335.78000000009</v>
      </c>
      <c r="H269" s="80">
        <f>SUM($E$21:E269)</f>
        <v>130123.18000000001</v>
      </c>
      <c r="I269" s="80">
        <f t="shared" si="26"/>
        <v>2506.62</v>
      </c>
      <c r="J269" s="80">
        <f t="shared" si="27"/>
        <v>6069</v>
      </c>
    </row>
    <row r="270" spans="2:10" ht="11.4" x14ac:dyDescent="0.2">
      <c r="B270" s="78">
        <f t="shared" si="21"/>
        <v>249</v>
      </c>
      <c r="C270" s="79">
        <f t="shared" si="22"/>
        <v>45123.5</v>
      </c>
      <c r="D270" s="80">
        <f t="shared" si="23"/>
        <v>395.53</v>
      </c>
      <c r="E270" s="80">
        <f t="shared" si="24"/>
        <v>1033.74</v>
      </c>
      <c r="F270" s="80">
        <f t="shared" si="25"/>
        <v>62251.079999999965</v>
      </c>
      <c r="G270" s="80">
        <f>SUM($D$21:D270)</f>
        <v>224731.31000000008</v>
      </c>
      <c r="H270" s="80">
        <f>SUM($E$21:E270)</f>
        <v>131156.92000000001</v>
      </c>
      <c r="I270" s="80">
        <f t="shared" si="26"/>
        <v>2902.1499999999996</v>
      </c>
      <c r="J270" s="80">
        <f t="shared" si="27"/>
        <v>7102.74</v>
      </c>
    </row>
    <row r="271" spans="2:10" ht="11.4" x14ac:dyDescent="0.2">
      <c r="B271" s="78">
        <f t="shared" si="21"/>
        <v>250</v>
      </c>
      <c r="C271" s="79">
        <f t="shared" si="22"/>
        <v>45153.9375</v>
      </c>
      <c r="D271" s="80">
        <f t="shared" si="23"/>
        <v>389.07</v>
      </c>
      <c r="E271" s="80">
        <f t="shared" si="24"/>
        <v>1040.2</v>
      </c>
      <c r="F271" s="80">
        <f t="shared" si="25"/>
        <v>61210.879999999968</v>
      </c>
      <c r="G271" s="80">
        <f>SUM($D$21:D271)</f>
        <v>225120.38000000009</v>
      </c>
      <c r="H271" s="80">
        <f>SUM($E$21:E271)</f>
        <v>132197.12000000002</v>
      </c>
      <c r="I271" s="80">
        <f t="shared" si="26"/>
        <v>3291.22</v>
      </c>
      <c r="J271" s="80">
        <f t="shared" si="27"/>
        <v>8142.94</v>
      </c>
    </row>
    <row r="272" spans="2:10" ht="11.4" x14ac:dyDescent="0.2">
      <c r="B272" s="78">
        <f t="shared" si="21"/>
        <v>251</v>
      </c>
      <c r="C272" s="79">
        <f t="shared" si="22"/>
        <v>45184.375</v>
      </c>
      <c r="D272" s="80">
        <f t="shared" si="23"/>
        <v>382.57</v>
      </c>
      <c r="E272" s="80">
        <f t="shared" si="24"/>
        <v>1046.7</v>
      </c>
      <c r="F272" s="80">
        <f t="shared" si="25"/>
        <v>60164.179999999971</v>
      </c>
      <c r="G272" s="80">
        <f>SUM($D$21:D272)</f>
        <v>225502.9500000001</v>
      </c>
      <c r="H272" s="80">
        <f>SUM($E$21:E272)</f>
        <v>133243.82000000004</v>
      </c>
      <c r="I272" s="80">
        <f t="shared" si="26"/>
        <v>3673.79</v>
      </c>
      <c r="J272" s="80">
        <f t="shared" si="27"/>
        <v>9189.64</v>
      </c>
    </row>
    <row r="273" spans="2:10" ht="11.4" x14ac:dyDescent="0.2">
      <c r="B273" s="78">
        <f t="shared" si="21"/>
        <v>252</v>
      </c>
      <c r="C273" s="79">
        <f t="shared" si="22"/>
        <v>45214.8125</v>
      </c>
      <c r="D273" s="80">
        <f t="shared" si="23"/>
        <v>376.03</v>
      </c>
      <c r="E273" s="80">
        <f t="shared" si="24"/>
        <v>1053.24</v>
      </c>
      <c r="F273" s="80">
        <f t="shared" si="25"/>
        <v>59110.939999999973</v>
      </c>
      <c r="G273" s="80">
        <f>SUM($D$21:D273)</f>
        <v>225878.9800000001</v>
      </c>
      <c r="H273" s="80">
        <f>SUM($E$21:E273)</f>
        <v>134297.06000000003</v>
      </c>
      <c r="I273" s="80">
        <f t="shared" si="26"/>
        <v>4049.8199999999997</v>
      </c>
      <c r="J273" s="80">
        <f t="shared" si="27"/>
        <v>10242.879999999999</v>
      </c>
    </row>
    <row r="274" spans="2:10" ht="11.4" x14ac:dyDescent="0.2">
      <c r="B274" s="78">
        <f t="shared" si="21"/>
        <v>253</v>
      </c>
      <c r="C274" s="79">
        <f t="shared" si="22"/>
        <v>45245.25</v>
      </c>
      <c r="D274" s="80">
        <f t="shared" si="23"/>
        <v>369.44</v>
      </c>
      <c r="E274" s="80">
        <f t="shared" si="24"/>
        <v>1059.83</v>
      </c>
      <c r="F274" s="80">
        <f t="shared" si="25"/>
        <v>58051.109999999971</v>
      </c>
      <c r="G274" s="80">
        <f>SUM($D$21:D274)</f>
        <v>226248.4200000001</v>
      </c>
      <c r="H274" s="80">
        <f>SUM($E$21:E274)</f>
        <v>135356.89000000001</v>
      </c>
      <c r="I274" s="80">
        <f t="shared" si="26"/>
        <v>4419.2599999999993</v>
      </c>
      <c r="J274" s="80">
        <f t="shared" si="27"/>
        <v>11302.71</v>
      </c>
    </row>
    <row r="275" spans="2:10" ht="11.4" x14ac:dyDescent="0.2">
      <c r="B275" s="78">
        <f t="shared" si="21"/>
        <v>254</v>
      </c>
      <c r="C275" s="79">
        <f t="shared" si="22"/>
        <v>45275.6875</v>
      </c>
      <c r="D275" s="80">
        <f t="shared" si="23"/>
        <v>362.82</v>
      </c>
      <c r="E275" s="80">
        <f t="shared" si="24"/>
        <v>1066.45</v>
      </c>
      <c r="F275" s="80">
        <f t="shared" si="25"/>
        <v>56984.659999999974</v>
      </c>
      <c r="G275" s="80">
        <f>SUM($D$21:D275)</f>
        <v>226611.24000000011</v>
      </c>
      <c r="H275" s="80">
        <f>SUM($E$21:E275)</f>
        <v>136423.34000000003</v>
      </c>
      <c r="I275" s="80">
        <f t="shared" si="26"/>
        <v>4782.079999999999</v>
      </c>
      <c r="J275" s="80">
        <f t="shared" si="27"/>
        <v>12369.16</v>
      </c>
    </row>
    <row r="276" spans="2:10" ht="11.4" x14ac:dyDescent="0.2">
      <c r="B276" s="78">
        <f t="shared" si="21"/>
        <v>255</v>
      </c>
      <c r="C276" s="79">
        <f t="shared" si="22"/>
        <v>45306.125</v>
      </c>
      <c r="D276" s="80">
        <f t="shared" si="23"/>
        <v>356.15</v>
      </c>
      <c r="E276" s="80">
        <f t="shared" si="24"/>
        <v>1073.1199999999999</v>
      </c>
      <c r="F276" s="80">
        <f t="shared" si="25"/>
        <v>55911.539999999972</v>
      </c>
      <c r="G276" s="80">
        <f>SUM($D$21:D276)</f>
        <v>226967.3900000001</v>
      </c>
      <c r="H276" s="80">
        <f>SUM($E$21:E276)</f>
        <v>137496.46000000002</v>
      </c>
      <c r="I276" s="80">
        <f t="shared" si="26"/>
        <v>356.15</v>
      </c>
      <c r="J276" s="80">
        <f t="shared" si="27"/>
        <v>1073.1199999999999</v>
      </c>
    </row>
    <row r="277" spans="2:10" ht="11.4" x14ac:dyDescent="0.2">
      <c r="B277" s="78">
        <f t="shared" si="21"/>
        <v>256</v>
      </c>
      <c r="C277" s="79">
        <f t="shared" si="22"/>
        <v>45336.5625</v>
      </c>
      <c r="D277" s="80">
        <f t="shared" si="23"/>
        <v>349.45</v>
      </c>
      <c r="E277" s="80">
        <f t="shared" si="24"/>
        <v>1079.82</v>
      </c>
      <c r="F277" s="80">
        <f t="shared" si="25"/>
        <v>54831.719999999972</v>
      </c>
      <c r="G277" s="80">
        <f>SUM($D$21:D277)</f>
        <v>227316.84000000011</v>
      </c>
      <c r="H277" s="80">
        <f>SUM($E$21:E277)</f>
        <v>138576.28000000003</v>
      </c>
      <c r="I277" s="80">
        <f t="shared" si="26"/>
        <v>705.59999999999991</v>
      </c>
      <c r="J277" s="80">
        <f t="shared" si="27"/>
        <v>2152.9399999999996</v>
      </c>
    </row>
    <row r="278" spans="2:10" ht="11.4" x14ac:dyDescent="0.2">
      <c r="B278" s="78">
        <f t="shared" si="21"/>
        <v>257</v>
      </c>
      <c r="C278" s="79">
        <f t="shared" si="22"/>
        <v>45367</v>
      </c>
      <c r="D278" s="80">
        <f t="shared" si="23"/>
        <v>342.7</v>
      </c>
      <c r="E278" s="80">
        <f t="shared" si="24"/>
        <v>1086.57</v>
      </c>
      <c r="F278" s="80">
        <f t="shared" si="25"/>
        <v>53745.149999999972</v>
      </c>
      <c r="G278" s="80">
        <f>SUM($D$21:D278)</f>
        <v>227659.54000000012</v>
      </c>
      <c r="H278" s="80">
        <f>SUM($E$21:E278)</f>
        <v>139662.85000000003</v>
      </c>
      <c r="I278" s="80">
        <f t="shared" si="26"/>
        <v>1048.3</v>
      </c>
      <c r="J278" s="80">
        <f t="shared" si="27"/>
        <v>3239.5099999999993</v>
      </c>
    </row>
    <row r="279" spans="2:10" ht="11.4" x14ac:dyDescent="0.2">
      <c r="B279" s="78">
        <f t="shared" ref="B279:B321" si="28">B278+1</f>
        <v>258</v>
      </c>
      <c r="C279" s="79">
        <f t="shared" ref="C279:C321" si="29">C278+365.25/12</f>
        <v>45397.4375</v>
      </c>
      <c r="D279" s="80">
        <f t="shared" ref="D279:D321" si="30">ROUND(F278*$F$17/1200,2)</f>
        <v>335.91</v>
      </c>
      <c r="E279" s="80">
        <f t="shared" ref="E279:E321" si="31">IF(B279&gt;=$F$18,F278,$I$15-D279)</f>
        <v>1093.3599999999999</v>
      </c>
      <c r="F279" s="80">
        <f t="shared" ref="F279:F321" si="32">MAX(0,F278-E279)</f>
        <v>52651.789999999972</v>
      </c>
      <c r="G279" s="80">
        <f>SUM($D$21:D279)</f>
        <v>227995.45000000013</v>
      </c>
      <c r="H279" s="80">
        <f>SUM($E$21:E279)</f>
        <v>140756.21000000002</v>
      </c>
      <c r="I279" s="80">
        <f t="shared" ref="I279:I321" si="33">IF(YEAR($C278)=YEAR($C279),I278+D279,D279)</f>
        <v>1384.21</v>
      </c>
      <c r="J279" s="80">
        <f t="shared" ref="J279:J321" si="34">IF(YEAR($C278)=YEAR($C279),J278+E279,E279)</f>
        <v>4332.869999999999</v>
      </c>
    </row>
    <row r="280" spans="2:10" ht="11.4" x14ac:dyDescent="0.2">
      <c r="B280" s="78">
        <f t="shared" si="28"/>
        <v>259</v>
      </c>
      <c r="C280" s="79">
        <f t="shared" si="29"/>
        <v>45427.875</v>
      </c>
      <c r="D280" s="80">
        <f t="shared" si="30"/>
        <v>329.07</v>
      </c>
      <c r="E280" s="80">
        <f t="shared" si="31"/>
        <v>1100.2</v>
      </c>
      <c r="F280" s="80">
        <f t="shared" si="32"/>
        <v>51551.589999999975</v>
      </c>
      <c r="G280" s="80">
        <f>SUM($D$21:D280)</f>
        <v>228324.52000000014</v>
      </c>
      <c r="H280" s="80">
        <f>SUM($E$21:E280)</f>
        <v>141856.41000000003</v>
      </c>
      <c r="I280" s="80">
        <f t="shared" si="33"/>
        <v>1713.28</v>
      </c>
      <c r="J280" s="80">
        <f t="shared" si="34"/>
        <v>5433.0699999999988</v>
      </c>
    </row>
    <row r="281" spans="2:10" ht="11.4" x14ac:dyDescent="0.2">
      <c r="B281" s="78">
        <f t="shared" si="28"/>
        <v>260</v>
      </c>
      <c r="C281" s="79">
        <f t="shared" si="29"/>
        <v>45458.3125</v>
      </c>
      <c r="D281" s="80">
        <f t="shared" si="30"/>
        <v>322.2</v>
      </c>
      <c r="E281" s="80">
        <f t="shared" si="31"/>
        <v>1107.07</v>
      </c>
      <c r="F281" s="80">
        <f t="shared" si="32"/>
        <v>50444.519999999975</v>
      </c>
      <c r="G281" s="80">
        <f>SUM($D$21:D281)</f>
        <v>228646.72000000015</v>
      </c>
      <c r="H281" s="80">
        <f>SUM($E$21:E281)</f>
        <v>142963.48000000004</v>
      </c>
      <c r="I281" s="80">
        <f t="shared" si="33"/>
        <v>2035.48</v>
      </c>
      <c r="J281" s="80">
        <f t="shared" si="34"/>
        <v>6540.1399999999985</v>
      </c>
    </row>
    <row r="282" spans="2:10" ht="11.4" x14ac:dyDescent="0.2">
      <c r="B282" s="78">
        <f t="shared" si="28"/>
        <v>261</v>
      </c>
      <c r="C282" s="79">
        <f t="shared" si="29"/>
        <v>45488.75</v>
      </c>
      <c r="D282" s="80">
        <f t="shared" si="30"/>
        <v>315.27999999999997</v>
      </c>
      <c r="E282" s="80">
        <f t="shared" si="31"/>
        <v>1113.99</v>
      </c>
      <c r="F282" s="80">
        <f t="shared" si="32"/>
        <v>49330.529999999977</v>
      </c>
      <c r="G282" s="80">
        <f>SUM($D$21:D282)</f>
        <v>228962.00000000015</v>
      </c>
      <c r="H282" s="80">
        <f>SUM($E$21:E282)</f>
        <v>144077.47000000003</v>
      </c>
      <c r="I282" s="80">
        <f t="shared" si="33"/>
        <v>2350.7600000000002</v>
      </c>
      <c r="J282" s="80">
        <f t="shared" si="34"/>
        <v>7654.1299999999983</v>
      </c>
    </row>
    <row r="283" spans="2:10" ht="11.4" x14ac:dyDescent="0.2">
      <c r="B283" s="78">
        <f t="shared" si="28"/>
        <v>262</v>
      </c>
      <c r="C283" s="79">
        <f t="shared" si="29"/>
        <v>45519.1875</v>
      </c>
      <c r="D283" s="80">
        <f t="shared" si="30"/>
        <v>308.32</v>
      </c>
      <c r="E283" s="80">
        <f t="shared" si="31"/>
        <v>1120.95</v>
      </c>
      <c r="F283" s="80">
        <f t="shared" si="32"/>
        <v>48209.57999999998</v>
      </c>
      <c r="G283" s="80">
        <f>SUM($D$21:D283)</f>
        <v>229270.32000000015</v>
      </c>
      <c r="H283" s="80">
        <f>SUM($E$21:E283)</f>
        <v>145198.42000000004</v>
      </c>
      <c r="I283" s="80">
        <f t="shared" si="33"/>
        <v>2659.0800000000004</v>
      </c>
      <c r="J283" s="80">
        <f t="shared" si="34"/>
        <v>8775.0799999999981</v>
      </c>
    </row>
    <row r="284" spans="2:10" ht="11.4" x14ac:dyDescent="0.2">
      <c r="B284" s="78">
        <f t="shared" si="28"/>
        <v>263</v>
      </c>
      <c r="C284" s="79">
        <f t="shared" si="29"/>
        <v>45549.625</v>
      </c>
      <c r="D284" s="80">
        <f t="shared" si="30"/>
        <v>301.31</v>
      </c>
      <c r="E284" s="80">
        <f t="shared" si="31"/>
        <v>1127.96</v>
      </c>
      <c r="F284" s="80">
        <f t="shared" si="32"/>
        <v>47081.619999999981</v>
      </c>
      <c r="G284" s="80">
        <f>SUM($D$21:D284)</f>
        <v>229571.63000000015</v>
      </c>
      <c r="H284" s="80">
        <f>SUM($E$21:E284)</f>
        <v>146326.38000000003</v>
      </c>
      <c r="I284" s="80">
        <f t="shared" si="33"/>
        <v>2960.3900000000003</v>
      </c>
      <c r="J284" s="80">
        <f t="shared" si="34"/>
        <v>9903.0399999999972</v>
      </c>
    </row>
    <row r="285" spans="2:10" ht="11.4" x14ac:dyDescent="0.2">
      <c r="B285" s="78">
        <f t="shared" si="28"/>
        <v>264</v>
      </c>
      <c r="C285" s="79">
        <f t="shared" si="29"/>
        <v>45580.0625</v>
      </c>
      <c r="D285" s="80">
        <f t="shared" si="30"/>
        <v>294.26</v>
      </c>
      <c r="E285" s="80">
        <f t="shared" si="31"/>
        <v>1135.01</v>
      </c>
      <c r="F285" s="80">
        <f t="shared" si="32"/>
        <v>45946.609999999979</v>
      </c>
      <c r="G285" s="80">
        <f>SUM($D$21:D285)</f>
        <v>229865.89000000016</v>
      </c>
      <c r="H285" s="80">
        <f>SUM($E$21:E285)</f>
        <v>147461.39000000004</v>
      </c>
      <c r="I285" s="80">
        <f t="shared" si="33"/>
        <v>3254.6500000000005</v>
      </c>
      <c r="J285" s="80">
        <f t="shared" si="34"/>
        <v>11038.049999999997</v>
      </c>
    </row>
    <row r="286" spans="2:10" ht="11.4" x14ac:dyDescent="0.2">
      <c r="B286" s="78">
        <f t="shared" si="28"/>
        <v>265</v>
      </c>
      <c r="C286" s="79">
        <f t="shared" si="29"/>
        <v>45610.5</v>
      </c>
      <c r="D286" s="80">
        <f t="shared" si="30"/>
        <v>287.17</v>
      </c>
      <c r="E286" s="80">
        <f t="shared" si="31"/>
        <v>1142.0999999999999</v>
      </c>
      <c r="F286" s="80">
        <f t="shared" si="32"/>
        <v>44804.50999999998</v>
      </c>
      <c r="G286" s="80">
        <f>SUM($D$21:D286)</f>
        <v>230153.06000000017</v>
      </c>
      <c r="H286" s="80">
        <f>SUM($E$21:E286)</f>
        <v>148603.49000000005</v>
      </c>
      <c r="I286" s="80">
        <f t="shared" si="33"/>
        <v>3541.8200000000006</v>
      </c>
      <c r="J286" s="80">
        <f t="shared" si="34"/>
        <v>12180.149999999998</v>
      </c>
    </row>
    <row r="287" spans="2:10" ht="11.4" x14ac:dyDescent="0.2">
      <c r="B287" s="78">
        <f t="shared" si="28"/>
        <v>266</v>
      </c>
      <c r="C287" s="79">
        <f t="shared" si="29"/>
        <v>45640.9375</v>
      </c>
      <c r="D287" s="80">
        <f t="shared" si="30"/>
        <v>280.02999999999997</v>
      </c>
      <c r="E287" s="80">
        <f t="shared" si="31"/>
        <v>1149.24</v>
      </c>
      <c r="F287" s="80">
        <f t="shared" si="32"/>
        <v>43655.269999999982</v>
      </c>
      <c r="G287" s="80">
        <f>SUM($D$21:D287)</f>
        <v>230433.09000000017</v>
      </c>
      <c r="H287" s="80">
        <f>SUM($E$21:E287)</f>
        <v>149752.73000000004</v>
      </c>
      <c r="I287" s="80">
        <f t="shared" si="33"/>
        <v>3821.8500000000004</v>
      </c>
      <c r="J287" s="80">
        <f t="shared" si="34"/>
        <v>13329.389999999998</v>
      </c>
    </row>
    <row r="288" spans="2:10" ht="11.4" x14ac:dyDescent="0.2">
      <c r="B288" s="78">
        <f t="shared" si="28"/>
        <v>267</v>
      </c>
      <c r="C288" s="79">
        <f t="shared" si="29"/>
        <v>45671.375</v>
      </c>
      <c r="D288" s="80">
        <f t="shared" si="30"/>
        <v>272.85000000000002</v>
      </c>
      <c r="E288" s="80">
        <f t="shared" si="31"/>
        <v>1156.42</v>
      </c>
      <c r="F288" s="80">
        <f t="shared" si="32"/>
        <v>42498.849999999984</v>
      </c>
      <c r="G288" s="80">
        <f>SUM($D$21:D288)</f>
        <v>230705.94000000018</v>
      </c>
      <c r="H288" s="80">
        <f>SUM($E$21:E288)</f>
        <v>150909.15000000005</v>
      </c>
      <c r="I288" s="80">
        <f t="shared" si="33"/>
        <v>272.85000000000002</v>
      </c>
      <c r="J288" s="80">
        <f t="shared" si="34"/>
        <v>1156.42</v>
      </c>
    </row>
    <row r="289" spans="2:10" ht="11.4" x14ac:dyDescent="0.2">
      <c r="B289" s="78">
        <f t="shared" si="28"/>
        <v>268</v>
      </c>
      <c r="C289" s="79">
        <f t="shared" si="29"/>
        <v>45701.8125</v>
      </c>
      <c r="D289" s="80">
        <f t="shared" si="30"/>
        <v>265.62</v>
      </c>
      <c r="E289" s="80">
        <f t="shared" si="31"/>
        <v>1163.6500000000001</v>
      </c>
      <c r="F289" s="80">
        <f t="shared" si="32"/>
        <v>41335.199999999983</v>
      </c>
      <c r="G289" s="80">
        <f>SUM($D$21:D289)</f>
        <v>230971.56000000017</v>
      </c>
      <c r="H289" s="80">
        <f>SUM($E$21:E289)</f>
        <v>152072.80000000005</v>
      </c>
      <c r="I289" s="80">
        <f t="shared" si="33"/>
        <v>538.47</v>
      </c>
      <c r="J289" s="80">
        <f t="shared" si="34"/>
        <v>2320.0700000000002</v>
      </c>
    </row>
    <row r="290" spans="2:10" ht="11.4" x14ac:dyDescent="0.2">
      <c r="B290" s="78">
        <f t="shared" si="28"/>
        <v>269</v>
      </c>
      <c r="C290" s="79">
        <f t="shared" si="29"/>
        <v>45732.25</v>
      </c>
      <c r="D290" s="80">
        <f t="shared" si="30"/>
        <v>258.35000000000002</v>
      </c>
      <c r="E290" s="80">
        <f t="shared" si="31"/>
        <v>1170.92</v>
      </c>
      <c r="F290" s="80">
        <f t="shared" si="32"/>
        <v>40164.279999999984</v>
      </c>
      <c r="G290" s="80">
        <f>SUM($D$21:D290)</f>
        <v>231229.91000000018</v>
      </c>
      <c r="H290" s="80">
        <f>SUM($E$21:E290)</f>
        <v>153243.72000000006</v>
      </c>
      <c r="I290" s="80">
        <f t="shared" si="33"/>
        <v>796.82</v>
      </c>
      <c r="J290" s="80">
        <f t="shared" si="34"/>
        <v>3490.9900000000002</v>
      </c>
    </row>
    <row r="291" spans="2:10" ht="11.4" x14ac:dyDescent="0.2">
      <c r="B291" s="78">
        <f t="shared" si="28"/>
        <v>270</v>
      </c>
      <c r="C291" s="79">
        <f t="shared" si="29"/>
        <v>45762.6875</v>
      </c>
      <c r="D291" s="80">
        <f t="shared" si="30"/>
        <v>251.03</v>
      </c>
      <c r="E291" s="80">
        <f t="shared" si="31"/>
        <v>1178.24</v>
      </c>
      <c r="F291" s="80">
        <f t="shared" si="32"/>
        <v>38986.039999999986</v>
      </c>
      <c r="G291" s="80">
        <f>SUM($D$21:D291)</f>
        <v>231480.94000000018</v>
      </c>
      <c r="H291" s="80">
        <f>SUM($E$21:E291)</f>
        <v>154421.96000000005</v>
      </c>
      <c r="I291" s="80">
        <f t="shared" si="33"/>
        <v>1047.8500000000001</v>
      </c>
      <c r="J291" s="80">
        <f t="shared" si="34"/>
        <v>4669.2300000000005</v>
      </c>
    </row>
    <row r="292" spans="2:10" ht="11.4" x14ac:dyDescent="0.2">
      <c r="B292" s="78">
        <f t="shared" si="28"/>
        <v>271</v>
      </c>
      <c r="C292" s="79">
        <f t="shared" si="29"/>
        <v>45793.125</v>
      </c>
      <c r="D292" s="80">
        <f t="shared" si="30"/>
        <v>243.66</v>
      </c>
      <c r="E292" s="80">
        <f t="shared" si="31"/>
        <v>1185.6099999999999</v>
      </c>
      <c r="F292" s="80">
        <f t="shared" si="32"/>
        <v>37800.429999999986</v>
      </c>
      <c r="G292" s="80">
        <f>SUM($D$21:D292)</f>
        <v>231724.60000000018</v>
      </c>
      <c r="H292" s="80">
        <f>SUM($E$21:E292)</f>
        <v>155607.57000000004</v>
      </c>
      <c r="I292" s="80">
        <f t="shared" si="33"/>
        <v>1291.5100000000002</v>
      </c>
      <c r="J292" s="80">
        <f t="shared" si="34"/>
        <v>5854.84</v>
      </c>
    </row>
    <row r="293" spans="2:10" ht="11.4" x14ac:dyDescent="0.2">
      <c r="B293" s="78">
        <f t="shared" si="28"/>
        <v>272</v>
      </c>
      <c r="C293" s="79">
        <f t="shared" si="29"/>
        <v>45823.5625</v>
      </c>
      <c r="D293" s="80">
        <f t="shared" si="30"/>
        <v>236.25</v>
      </c>
      <c r="E293" s="80">
        <f t="shared" si="31"/>
        <v>1193.02</v>
      </c>
      <c r="F293" s="80">
        <f t="shared" si="32"/>
        <v>36607.409999999989</v>
      </c>
      <c r="G293" s="80">
        <f>SUM($D$21:D293)</f>
        <v>231960.85000000018</v>
      </c>
      <c r="H293" s="80">
        <f>SUM($E$21:E293)</f>
        <v>156800.59000000003</v>
      </c>
      <c r="I293" s="80">
        <f t="shared" si="33"/>
        <v>1527.7600000000002</v>
      </c>
      <c r="J293" s="80">
        <f t="shared" si="34"/>
        <v>7047.8600000000006</v>
      </c>
    </row>
    <row r="294" spans="2:10" ht="11.4" x14ac:dyDescent="0.2">
      <c r="B294" s="78">
        <f t="shared" si="28"/>
        <v>273</v>
      </c>
      <c r="C294" s="79">
        <f t="shared" si="29"/>
        <v>45854</v>
      </c>
      <c r="D294" s="80">
        <f t="shared" si="30"/>
        <v>228.8</v>
      </c>
      <c r="E294" s="80">
        <f t="shared" si="31"/>
        <v>1200.47</v>
      </c>
      <c r="F294" s="80">
        <f t="shared" si="32"/>
        <v>35406.939999999988</v>
      </c>
      <c r="G294" s="80">
        <f>SUM($D$21:D294)</f>
        <v>232189.65000000017</v>
      </c>
      <c r="H294" s="80">
        <f>SUM($E$21:E294)</f>
        <v>158001.06000000003</v>
      </c>
      <c r="I294" s="80">
        <f t="shared" si="33"/>
        <v>1756.5600000000002</v>
      </c>
      <c r="J294" s="80">
        <f t="shared" si="34"/>
        <v>8248.33</v>
      </c>
    </row>
    <row r="295" spans="2:10" ht="11.4" x14ac:dyDescent="0.2">
      <c r="B295" s="78">
        <f t="shared" si="28"/>
        <v>274</v>
      </c>
      <c r="C295" s="79">
        <f t="shared" si="29"/>
        <v>45884.4375</v>
      </c>
      <c r="D295" s="80">
        <f t="shared" si="30"/>
        <v>221.29</v>
      </c>
      <c r="E295" s="80">
        <f t="shared" si="31"/>
        <v>1207.98</v>
      </c>
      <c r="F295" s="80">
        <f t="shared" si="32"/>
        <v>34198.959999999985</v>
      </c>
      <c r="G295" s="80">
        <f>SUM($D$21:D295)</f>
        <v>232410.94000000018</v>
      </c>
      <c r="H295" s="80">
        <f>SUM($E$21:E295)</f>
        <v>159209.04000000004</v>
      </c>
      <c r="I295" s="80">
        <f t="shared" si="33"/>
        <v>1977.8500000000001</v>
      </c>
      <c r="J295" s="80">
        <f t="shared" si="34"/>
        <v>9456.31</v>
      </c>
    </row>
    <row r="296" spans="2:10" ht="11.4" x14ac:dyDescent="0.2">
      <c r="B296" s="78">
        <f t="shared" si="28"/>
        <v>275</v>
      </c>
      <c r="C296" s="79">
        <f t="shared" si="29"/>
        <v>45914.875</v>
      </c>
      <c r="D296" s="80">
        <f t="shared" si="30"/>
        <v>213.74</v>
      </c>
      <c r="E296" s="80">
        <f t="shared" si="31"/>
        <v>1215.53</v>
      </c>
      <c r="F296" s="80">
        <f t="shared" si="32"/>
        <v>32983.429999999986</v>
      </c>
      <c r="G296" s="80">
        <f>SUM($D$21:D296)</f>
        <v>232624.68000000017</v>
      </c>
      <c r="H296" s="80">
        <f>SUM($E$21:E296)</f>
        <v>160424.57000000004</v>
      </c>
      <c r="I296" s="80">
        <f t="shared" si="33"/>
        <v>2191.59</v>
      </c>
      <c r="J296" s="80">
        <f t="shared" si="34"/>
        <v>10671.84</v>
      </c>
    </row>
    <row r="297" spans="2:10" ht="11.4" x14ac:dyDescent="0.2">
      <c r="B297" s="78">
        <f t="shared" si="28"/>
        <v>276</v>
      </c>
      <c r="C297" s="79">
        <f t="shared" si="29"/>
        <v>45945.3125</v>
      </c>
      <c r="D297" s="80">
        <f t="shared" si="30"/>
        <v>206.15</v>
      </c>
      <c r="E297" s="80">
        <f t="shared" si="31"/>
        <v>1223.1199999999999</v>
      </c>
      <c r="F297" s="80">
        <f t="shared" si="32"/>
        <v>31760.309999999987</v>
      </c>
      <c r="G297" s="80">
        <f>SUM($D$21:D297)</f>
        <v>232830.83000000016</v>
      </c>
      <c r="H297" s="80">
        <f>SUM($E$21:E297)</f>
        <v>161647.69000000003</v>
      </c>
      <c r="I297" s="80">
        <f t="shared" si="33"/>
        <v>2397.7400000000002</v>
      </c>
      <c r="J297" s="80">
        <f t="shared" si="34"/>
        <v>11894.96</v>
      </c>
    </row>
    <row r="298" spans="2:10" ht="11.4" x14ac:dyDescent="0.2">
      <c r="B298" s="78">
        <f t="shared" si="28"/>
        <v>277</v>
      </c>
      <c r="C298" s="79">
        <f t="shared" si="29"/>
        <v>45975.75</v>
      </c>
      <c r="D298" s="80">
        <f t="shared" si="30"/>
        <v>198.5</v>
      </c>
      <c r="E298" s="80">
        <f t="shared" si="31"/>
        <v>1230.77</v>
      </c>
      <c r="F298" s="80">
        <f t="shared" si="32"/>
        <v>30529.539999999986</v>
      </c>
      <c r="G298" s="80">
        <f>SUM($D$21:D298)</f>
        <v>233029.33000000016</v>
      </c>
      <c r="H298" s="80">
        <f>SUM($E$21:E298)</f>
        <v>162878.46000000002</v>
      </c>
      <c r="I298" s="80">
        <f t="shared" si="33"/>
        <v>2596.2400000000002</v>
      </c>
      <c r="J298" s="80">
        <f t="shared" si="34"/>
        <v>13125.73</v>
      </c>
    </row>
    <row r="299" spans="2:10" ht="11.4" x14ac:dyDescent="0.2">
      <c r="B299" s="78">
        <f t="shared" si="28"/>
        <v>278</v>
      </c>
      <c r="C299" s="79">
        <f t="shared" si="29"/>
        <v>46006.1875</v>
      </c>
      <c r="D299" s="80">
        <f t="shared" si="30"/>
        <v>190.81</v>
      </c>
      <c r="E299" s="80">
        <f t="shared" si="31"/>
        <v>1238.46</v>
      </c>
      <c r="F299" s="80">
        <f t="shared" si="32"/>
        <v>29291.079999999987</v>
      </c>
      <c r="G299" s="80">
        <f>SUM($D$21:D299)</f>
        <v>233220.14000000016</v>
      </c>
      <c r="H299" s="80">
        <f>SUM($E$21:E299)</f>
        <v>164116.92000000001</v>
      </c>
      <c r="I299" s="80">
        <f t="shared" si="33"/>
        <v>2787.05</v>
      </c>
      <c r="J299" s="80">
        <f t="shared" si="34"/>
        <v>14364.189999999999</v>
      </c>
    </row>
    <row r="300" spans="2:10" ht="11.4" x14ac:dyDescent="0.2">
      <c r="B300" s="78">
        <f t="shared" si="28"/>
        <v>279</v>
      </c>
      <c r="C300" s="79">
        <f t="shared" si="29"/>
        <v>46036.625</v>
      </c>
      <c r="D300" s="80">
        <f t="shared" si="30"/>
        <v>183.07</v>
      </c>
      <c r="E300" s="80">
        <f t="shared" si="31"/>
        <v>1246.2</v>
      </c>
      <c r="F300" s="80">
        <f t="shared" si="32"/>
        <v>28044.879999999986</v>
      </c>
      <c r="G300" s="80">
        <f>SUM($D$21:D300)</f>
        <v>233403.21000000017</v>
      </c>
      <c r="H300" s="80">
        <f>SUM($E$21:E300)</f>
        <v>165363.12000000002</v>
      </c>
      <c r="I300" s="80">
        <f t="shared" si="33"/>
        <v>183.07</v>
      </c>
      <c r="J300" s="80">
        <f t="shared" si="34"/>
        <v>1246.2</v>
      </c>
    </row>
    <row r="301" spans="2:10" ht="11.4" x14ac:dyDescent="0.2">
      <c r="B301" s="78">
        <f t="shared" si="28"/>
        <v>280</v>
      </c>
      <c r="C301" s="79">
        <f t="shared" si="29"/>
        <v>46067.0625</v>
      </c>
      <c r="D301" s="80">
        <f t="shared" si="30"/>
        <v>175.28</v>
      </c>
      <c r="E301" s="80">
        <f t="shared" si="31"/>
        <v>1253.99</v>
      </c>
      <c r="F301" s="80">
        <f t="shared" si="32"/>
        <v>26790.889999999985</v>
      </c>
      <c r="G301" s="80">
        <f>SUM($D$21:D301)</f>
        <v>233578.49000000017</v>
      </c>
      <c r="H301" s="80">
        <f>SUM($E$21:E301)</f>
        <v>166617.11000000002</v>
      </c>
      <c r="I301" s="80">
        <f t="shared" si="33"/>
        <v>358.35</v>
      </c>
      <c r="J301" s="80">
        <f t="shared" si="34"/>
        <v>2500.19</v>
      </c>
    </row>
    <row r="302" spans="2:10" ht="11.4" x14ac:dyDescent="0.2">
      <c r="B302" s="78">
        <f t="shared" si="28"/>
        <v>281</v>
      </c>
      <c r="C302" s="79">
        <f t="shared" si="29"/>
        <v>46097.5</v>
      </c>
      <c r="D302" s="80">
        <f t="shared" si="30"/>
        <v>167.44</v>
      </c>
      <c r="E302" s="80">
        <f t="shared" si="31"/>
        <v>1261.83</v>
      </c>
      <c r="F302" s="80">
        <f t="shared" si="32"/>
        <v>25529.059999999983</v>
      </c>
      <c r="G302" s="80">
        <f>SUM($D$21:D302)</f>
        <v>233745.93000000017</v>
      </c>
      <c r="H302" s="80">
        <f>SUM($E$21:E302)</f>
        <v>167878.94</v>
      </c>
      <c r="I302" s="80">
        <f t="shared" si="33"/>
        <v>525.79</v>
      </c>
      <c r="J302" s="80">
        <f t="shared" si="34"/>
        <v>3762.02</v>
      </c>
    </row>
    <row r="303" spans="2:10" ht="11.4" x14ac:dyDescent="0.2">
      <c r="B303" s="78">
        <f t="shared" si="28"/>
        <v>282</v>
      </c>
      <c r="C303" s="79">
        <f t="shared" si="29"/>
        <v>46127.9375</v>
      </c>
      <c r="D303" s="80">
        <f t="shared" si="30"/>
        <v>159.56</v>
      </c>
      <c r="E303" s="80">
        <f t="shared" si="31"/>
        <v>1269.71</v>
      </c>
      <c r="F303" s="80">
        <f t="shared" si="32"/>
        <v>24259.349999999984</v>
      </c>
      <c r="G303" s="80">
        <f>SUM($D$21:D303)</f>
        <v>233905.49000000017</v>
      </c>
      <c r="H303" s="80">
        <f>SUM($E$21:E303)</f>
        <v>169148.65</v>
      </c>
      <c r="I303" s="80">
        <f t="shared" si="33"/>
        <v>685.34999999999991</v>
      </c>
      <c r="J303" s="80">
        <f t="shared" si="34"/>
        <v>5031.7299999999996</v>
      </c>
    </row>
    <row r="304" spans="2:10" ht="11.4" x14ac:dyDescent="0.2">
      <c r="B304" s="78">
        <f t="shared" si="28"/>
        <v>283</v>
      </c>
      <c r="C304" s="79">
        <f t="shared" si="29"/>
        <v>46158.375</v>
      </c>
      <c r="D304" s="80">
        <f t="shared" si="30"/>
        <v>151.62</v>
      </c>
      <c r="E304" s="80">
        <f t="shared" si="31"/>
        <v>1277.6500000000001</v>
      </c>
      <c r="F304" s="80">
        <f t="shared" si="32"/>
        <v>22981.699999999983</v>
      </c>
      <c r="G304" s="80">
        <f>SUM($D$21:D304)</f>
        <v>234057.11000000016</v>
      </c>
      <c r="H304" s="80">
        <f>SUM($E$21:E304)</f>
        <v>170426.3</v>
      </c>
      <c r="I304" s="80">
        <f t="shared" si="33"/>
        <v>836.96999999999991</v>
      </c>
      <c r="J304" s="80">
        <f t="shared" si="34"/>
        <v>6309.3799999999992</v>
      </c>
    </row>
    <row r="305" spans="2:10" ht="11.4" x14ac:dyDescent="0.2">
      <c r="B305" s="78">
        <f t="shared" si="28"/>
        <v>284</v>
      </c>
      <c r="C305" s="79">
        <f t="shared" si="29"/>
        <v>46188.8125</v>
      </c>
      <c r="D305" s="80">
        <f t="shared" si="30"/>
        <v>143.63999999999999</v>
      </c>
      <c r="E305" s="80">
        <f t="shared" si="31"/>
        <v>1285.6300000000001</v>
      </c>
      <c r="F305" s="80">
        <f t="shared" si="32"/>
        <v>21696.069999999982</v>
      </c>
      <c r="G305" s="80">
        <f>SUM($D$21:D305)</f>
        <v>234200.75000000017</v>
      </c>
      <c r="H305" s="80">
        <f>SUM($E$21:E305)</f>
        <v>171711.93</v>
      </c>
      <c r="I305" s="80">
        <f t="shared" si="33"/>
        <v>980.6099999999999</v>
      </c>
      <c r="J305" s="80">
        <f t="shared" si="34"/>
        <v>7595.0099999999993</v>
      </c>
    </row>
    <row r="306" spans="2:10" ht="11.4" x14ac:dyDescent="0.2">
      <c r="B306" s="78">
        <f t="shared" si="28"/>
        <v>285</v>
      </c>
      <c r="C306" s="79">
        <f t="shared" si="29"/>
        <v>46219.25</v>
      </c>
      <c r="D306" s="80">
        <f t="shared" si="30"/>
        <v>135.6</v>
      </c>
      <c r="E306" s="80">
        <f t="shared" si="31"/>
        <v>1293.67</v>
      </c>
      <c r="F306" s="80">
        <f t="shared" si="32"/>
        <v>20402.39999999998</v>
      </c>
      <c r="G306" s="80">
        <f>SUM($D$21:D306)</f>
        <v>234336.35000000018</v>
      </c>
      <c r="H306" s="80">
        <f>SUM($E$21:E306)</f>
        <v>173005.6</v>
      </c>
      <c r="I306" s="80">
        <f t="shared" si="33"/>
        <v>1116.2099999999998</v>
      </c>
      <c r="J306" s="80">
        <f t="shared" si="34"/>
        <v>8888.68</v>
      </c>
    </row>
    <row r="307" spans="2:10" ht="11.4" x14ac:dyDescent="0.2">
      <c r="B307" s="78">
        <f t="shared" si="28"/>
        <v>286</v>
      </c>
      <c r="C307" s="79">
        <f t="shared" si="29"/>
        <v>46249.6875</v>
      </c>
      <c r="D307" s="80">
        <f t="shared" si="30"/>
        <v>127.52</v>
      </c>
      <c r="E307" s="80">
        <f t="shared" si="31"/>
        <v>1301.75</v>
      </c>
      <c r="F307" s="80">
        <f t="shared" si="32"/>
        <v>19100.64999999998</v>
      </c>
      <c r="G307" s="80">
        <f>SUM($D$21:D307)</f>
        <v>234463.87000000017</v>
      </c>
      <c r="H307" s="80">
        <f>SUM($E$21:E307)</f>
        <v>174307.35</v>
      </c>
      <c r="I307" s="80">
        <f t="shared" si="33"/>
        <v>1243.7299999999998</v>
      </c>
      <c r="J307" s="80">
        <f t="shared" si="34"/>
        <v>10190.43</v>
      </c>
    </row>
    <row r="308" spans="2:10" ht="11.4" x14ac:dyDescent="0.2">
      <c r="B308" s="78">
        <f t="shared" si="28"/>
        <v>287</v>
      </c>
      <c r="C308" s="79">
        <f t="shared" si="29"/>
        <v>46280.125</v>
      </c>
      <c r="D308" s="80">
        <f t="shared" si="30"/>
        <v>119.38</v>
      </c>
      <c r="E308" s="80">
        <f t="shared" si="31"/>
        <v>1309.8899999999999</v>
      </c>
      <c r="F308" s="80">
        <f t="shared" si="32"/>
        <v>17790.75999999998</v>
      </c>
      <c r="G308" s="80">
        <f>SUM($D$21:D308)</f>
        <v>234583.25000000017</v>
      </c>
      <c r="H308" s="80">
        <f>SUM($E$21:E308)</f>
        <v>175617.24000000002</v>
      </c>
      <c r="I308" s="80">
        <f t="shared" si="33"/>
        <v>1363.1099999999997</v>
      </c>
      <c r="J308" s="80">
        <f t="shared" si="34"/>
        <v>11500.32</v>
      </c>
    </row>
    <row r="309" spans="2:10" ht="11.4" x14ac:dyDescent="0.2">
      <c r="B309" s="78">
        <f t="shared" si="28"/>
        <v>288</v>
      </c>
      <c r="C309" s="79">
        <f t="shared" si="29"/>
        <v>46310.5625</v>
      </c>
      <c r="D309" s="80">
        <f t="shared" si="30"/>
        <v>111.19</v>
      </c>
      <c r="E309" s="80">
        <f t="shared" si="31"/>
        <v>1318.08</v>
      </c>
      <c r="F309" s="80">
        <f t="shared" si="32"/>
        <v>16472.679999999978</v>
      </c>
      <c r="G309" s="80">
        <f>SUM($D$21:D309)</f>
        <v>234694.44000000018</v>
      </c>
      <c r="H309" s="80">
        <f>SUM($E$21:E309)</f>
        <v>176935.32</v>
      </c>
      <c r="I309" s="80">
        <f t="shared" si="33"/>
        <v>1474.2999999999997</v>
      </c>
      <c r="J309" s="80">
        <f t="shared" si="34"/>
        <v>12818.4</v>
      </c>
    </row>
    <row r="310" spans="2:10" ht="11.4" x14ac:dyDescent="0.2">
      <c r="B310" s="78">
        <f t="shared" si="28"/>
        <v>289</v>
      </c>
      <c r="C310" s="79">
        <f t="shared" si="29"/>
        <v>46341</v>
      </c>
      <c r="D310" s="80">
        <f t="shared" si="30"/>
        <v>102.95</v>
      </c>
      <c r="E310" s="80">
        <f t="shared" si="31"/>
        <v>1326.32</v>
      </c>
      <c r="F310" s="80">
        <f t="shared" si="32"/>
        <v>15146.359999999979</v>
      </c>
      <c r="G310" s="80">
        <f>SUM($D$21:D310)</f>
        <v>234797.39000000019</v>
      </c>
      <c r="H310" s="80">
        <f>SUM($E$21:E310)</f>
        <v>178261.64</v>
      </c>
      <c r="I310" s="80">
        <f t="shared" si="33"/>
        <v>1577.2499999999998</v>
      </c>
      <c r="J310" s="80">
        <f t="shared" si="34"/>
        <v>14144.72</v>
      </c>
    </row>
    <row r="311" spans="2:10" ht="11.4" x14ac:dyDescent="0.2">
      <c r="B311" s="78">
        <f t="shared" si="28"/>
        <v>290</v>
      </c>
      <c r="C311" s="79">
        <f t="shared" si="29"/>
        <v>46371.4375</v>
      </c>
      <c r="D311" s="80">
        <f t="shared" si="30"/>
        <v>94.66</v>
      </c>
      <c r="E311" s="80">
        <f t="shared" si="31"/>
        <v>1334.61</v>
      </c>
      <c r="F311" s="80">
        <f t="shared" si="32"/>
        <v>13811.749999999978</v>
      </c>
      <c r="G311" s="80">
        <f>SUM($D$21:D311)</f>
        <v>234892.05000000019</v>
      </c>
      <c r="H311" s="80">
        <f>SUM($E$21:E311)</f>
        <v>179596.25</v>
      </c>
      <c r="I311" s="80">
        <f t="shared" si="33"/>
        <v>1671.9099999999999</v>
      </c>
      <c r="J311" s="80">
        <f t="shared" si="34"/>
        <v>15479.33</v>
      </c>
    </row>
    <row r="312" spans="2:10" ht="11.4" x14ac:dyDescent="0.2">
      <c r="B312" s="78">
        <f t="shared" si="28"/>
        <v>291</v>
      </c>
      <c r="C312" s="79">
        <f t="shared" si="29"/>
        <v>46401.875</v>
      </c>
      <c r="D312" s="80">
        <f t="shared" si="30"/>
        <v>86.32</v>
      </c>
      <c r="E312" s="80">
        <f t="shared" si="31"/>
        <v>1342.95</v>
      </c>
      <c r="F312" s="80">
        <f t="shared" si="32"/>
        <v>12468.799999999977</v>
      </c>
      <c r="G312" s="80">
        <f>SUM($D$21:D312)</f>
        <v>234978.3700000002</v>
      </c>
      <c r="H312" s="80">
        <f>SUM($E$21:E312)</f>
        <v>180939.2</v>
      </c>
      <c r="I312" s="80">
        <f t="shared" si="33"/>
        <v>86.32</v>
      </c>
      <c r="J312" s="80">
        <f t="shared" si="34"/>
        <v>1342.95</v>
      </c>
    </row>
    <row r="313" spans="2:10" ht="11.4" x14ac:dyDescent="0.2">
      <c r="B313" s="78">
        <f t="shared" si="28"/>
        <v>292</v>
      </c>
      <c r="C313" s="79">
        <f t="shared" si="29"/>
        <v>46432.3125</v>
      </c>
      <c r="D313" s="80">
        <f t="shared" si="30"/>
        <v>77.930000000000007</v>
      </c>
      <c r="E313" s="80">
        <f t="shared" si="31"/>
        <v>1351.34</v>
      </c>
      <c r="F313" s="80">
        <f t="shared" si="32"/>
        <v>11117.459999999977</v>
      </c>
      <c r="G313" s="80">
        <f>SUM($D$21:D313)</f>
        <v>235056.30000000019</v>
      </c>
      <c r="H313" s="80">
        <f>SUM($E$21:E313)</f>
        <v>182290.54</v>
      </c>
      <c r="I313" s="80">
        <f t="shared" si="33"/>
        <v>164.25</v>
      </c>
      <c r="J313" s="80">
        <f t="shared" si="34"/>
        <v>2694.29</v>
      </c>
    </row>
    <row r="314" spans="2:10" ht="11.4" x14ac:dyDescent="0.2">
      <c r="B314" s="78">
        <f t="shared" si="28"/>
        <v>293</v>
      </c>
      <c r="C314" s="79">
        <f t="shared" si="29"/>
        <v>46462.75</v>
      </c>
      <c r="D314" s="80">
        <f t="shared" si="30"/>
        <v>69.48</v>
      </c>
      <c r="E314" s="80">
        <f t="shared" si="31"/>
        <v>1359.79</v>
      </c>
      <c r="F314" s="80">
        <f t="shared" si="32"/>
        <v>9757.6699999999764</v>
      </c>
      <c r="G314" s="80">
        <f>SUM($D$21:D314)</f>
        <v>235125.7800000002</v>
      </c>
      <c r="H314" s="80">
        <f>SUM($E$21:E314)</f>
        <v>183650.33000000002</v>
      </c>
      <c r="I314" s="80">
        <f t="shared" si="33"/>
        <v>233.73000000000002</v>
      </c>
      <c r="J314" s="80">
        <f t="shared" si="34"/>
        <v>4054.08</v>
      </c>
    </row>
    <row r="315" spans="2:10" ht="11.4" x14ac:dyDescent="0.2">
      <c r="B315" s="78">
        <f t="shared" si="28"/>
        <v>294</v>
      </c>
      <c r="C315" s="79">
        <f t="shared" si="29"/>
        <v>46493.1875</v>
      </c>
      <c r="D315" s="80">
        <f t="shared" si="30"/>
        <v>60.99</v>
      </c>
      <c r="E315" s="80">
        <f t="shared" si="31"/>
        <v>1368.28</v>
      </c>
      <c r="F315" s="80">
        <f t="shared" si="32"/>
        <v>8389.3899999999758</v>
      </c>
      <c r="G315" s="80">
        <f>SUM($D$21:D315)</f>
        <v>235186.77000000019</v>
      </c>
      <c r="H315" s="80">
        <f>SUM($E$21:E315)</f>
        <v>185018.61000000002</v>
      </c>
      <c r="I315" s="80">
        <f t="shared" si="33"/>
        <v>294.72000000000003</v>
      </c>
      <c r="J315" s="80">
        <f t="shared" si="34"/>
        <v>5422.36</v>
      </c>
    </row>
    <row r="316" spans="2:10" ht="11.4" x14ac:dyDescent="0.2">
      <c r="B316" s="78">
        <f t="shared" si="28"/>
        <v>295</v>
      </c>
      <c r="C316" s="79">
        <f t="shared" si="29"/>
        <v>46523.625</v>
      </c>
      <c r="D316" s="80">
        <f t="shared" si="30"/>
        <v>52.43</v>
      </c>
      <c r="E316" s="80">
        <f t="shared" si="31"/>
        <v>1376.84</v>
      </c>
      <c r="F316" s="80">
        <f t="shared" si="32"/>
        <v>7012.5499999999756</v>
      </c>
      <c r="G316" s="80">
        <f>SUM($D$21:D316)</f>
        <v>235239.20000000019</v>
      </c>
      <c r="H316" s="80">
        <f>SUM($E$21:E316)</f>
        <v>186395.45</v>
      </c>
      <c r="I316" s="80">
        <f t="shared" si="33"/>
        <v>347.15000000000003</v>
      </c>
      <c r="J316" s="80">
        <f t="shared" si="34"/>
        <v>6799.2</v>
      </c>
    </row>
    <row r="317" spans="2:10" ht="11.4" x14ac:dyDescent="0.2">
      <c r="B317" s="78">
        <f t="shared" si="28"/>
        <v>296</v>
      </c>
      <c r="C317" s="79">
        <f t="shared" si="29"/>
        <v>46554.0625</v>
      </c>
      <c r="D317" s="80">
        <f t="shared" si="30"/>
        <v>43.83</v>
      </c>
      <c r="E317" s="80">
        <f t="shared" si="31"/>
        <v>1385.44</v>
      </c>
      <c r="F317" s="80">
        <f t="shared" si="32"/>
        <v>5627.1099999999751</v>
      </c>
      <c r="G317" s="80">
        <f>SUM($D$21:D317)</f>
        <v>235283.03000000017</v>
      </c>
      <c r="H317" s="80">
        <f>SUM($E$21:E317)</f>
        <v>187780.89</v>
      </c>
      <c r="I317" s="80">
        <f t="shared" si="33"/>
        <v>390.98</v>
      </c>
      <c r="J317" s="80">
        <f t="shared" si="34"/>
        <v>8184.6399999999994</v>
      </c>
    </row>
    <row r="318" spans="2:10" ht="11.4" x14ac:dyDescent="0.2">
      <c r="B318" s="78">
        <f t="shared" si="28"/>
        <v>297</v>
      </c>
      <c r="C318" s="79">
        <f t="shared" si="29"/>
        <v>46584.5</v>
      </c>
      <c r="D318" s="80">
        <f t="shared" si="30"/>
        <v>35.17</v>
      </c>
      <c r="E318" s="80">
        <f t="shared" si="31"/>
        <v>1394.1</v>
      </c>
      <c r="F318" s="80">
        <f t="shared" si="32"/>
        <v>4233.0099999999748</v>
      </c>
      <c r="G318" s="80">
        <f>SUM($D$21:D318)</f>
        <v>235318.20000000019</v>
      </c>
      <c r="H318" s="80">
        <f>SUM($E$21:E318)</f>
        <v>189174.99000000002</v>
      </c>
      <c r="I318" s="80">
        <f t="shared" si="33"/>
        <v>426.15000000000003</v>
      </c>
      <c r="J318" s="80">
        <f t="shared" si="34"/>
        <v>9578.74</v>
      </c>
    </row>
    <row r="319" spans="2:10" ht="11.4" x14ac:dyDescent="0.2">
      <c r="B319" s="78">
        <f t="shared" si="28"/>
        <v>298</v>
      </c>
      <c r="C319" s="79">
        <f t="shared" si="29"/>
        <v>46614.9375</v>
      </c>
      <c r="D319" s="80">
        <f t="shared" si="30"/>
        <v>26.46</v>
      </c>
      <c r="E319" s="80">
        <f t="shared" si="31"/>
        <v>1402.81</v>
      </c>
      <c r="F319" s="80">
        <f t="shared" si="32"/>
        <v>2830.1999999999748</v>
      </c>
      <c r="G319" s="80">
        <f>SUM($D$21:D319)</f>
        <v>235344.66000000018</v>
      </c>
      <c r="H319" s="80">
        <f>SUM($E$21:E319)</f>
        <v>190577.80000000002</v>
      </c>
      <c r="I319" s="80">
        <f t="shared" si="33"/>
        <v>452.61</v>
      </c>
      <c r="J319" s="80">
        <f t="shared" si="34"/>
        <v>10981.55</v>
      </c>
    </row>
    <row r="320" spans="2:10" ht="11.4" x14ac:dyDescent="0.2">
      <c r="B320" s="78">
        <f t="shared" si="28"/>
        <v>299</v>
      </c>
      <c r="C320" s="79">
        <f t="shared" si="29"/>
        <v>46645.375</v>
      </c>
      <c r="D320" s="80">
        <f t="shared" si="30"/>
        <v>17.690000000000001</v>
      </c>
      <c r="E320" s="80">
        <f t="shared" si="31"/>
        <v>1411.58</v>
      </c>
      <c r="F320" s="80">
        <f t="shared" si="32"/>
        <v>1418.6199999999749</v>
      </c>
      <c r="G320" s="80">
        <f>SUM($D$21:D320)</f>
        <v>235362.35000000018</v>
      </c>
      <c r="H320" s="80">
        <f>SUM($E$21:E320)</f>
        <v>191989.38</v>
      </c>
      <c r="I320" s="80">
        <f t="shared" si="33"/>
        <v>470.3</v>
      </c>
      <c r="J320" s="80">
        <f t="shared" si="34"/>
        <v>12393.13</v>
      </c>
    </row>
    <row r="321" spans="2:10" ht="11.4" x14ac:dyDescent="0.2">
      <c r="B321" s="81">
        <f t="shared" si="28"/>
        <v>300</v>
      </c>
      <c r="C321" s="82">
        <f t="shared" si="29"/>
        <v>46675.8125</v>
      </c>
      <c r="D321" s="83">
        <f t="shared" si="30"/>
        <v>8.8699999999999992</v>
      </c>
      <c r="E321" s="83">
        <f t="shared" si="31"/>
        <v>1418.6199999999749</v>
      </c>
      <c r="F321" s="83">
        <f t="shared" si="32"/>
        <v>0</v>
      </c>
      <c r="G321" s="83">
        <f>SUM($D$21:D321)</f>
        <v>235371.22000000018</v>
      </c>
      <c r="H321" s="83">
        <f>SUM($E$21:E321)</f>
        <v>193407.99999999997</v>
      </c>
      <c r="I321" s="83">
        <f t="shared" si="33"/>
        <v>479.17</v>
      </c>
      <c r="J321" s="83">
        <f t="shared" si="34"/>
        <v>13811.749999999975</v>
      </c>
    </row>
  </sheetData>
  <sheetProtection selectLockedCells="1" selectUnlockedCells="1"/>
  <phoneticPr fontId="2" type="noConversion"/>
  <printOptions gridLinesSet="0"/>
  <pageMargins left="1.3" right="0.75" top="1" bottom="1" header="0.5" footer="0.5"/>
  <pageSetup orientation="portrait" blackAndWhite="1" horizontalDpi="4294967292" verticalDpi="4294967292"/>
  <headerFooter alignWithMargins="0">
    <oddFooter>&amp;C(c) Landlord Software.com LLC
All Rights Reserved</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25" r:id="rId3" name="Button 1">
              <controlPr locked="0" defaultSize="0" print="0" autoFill="0" autoLine="0" autoPict="0">
                <anchor>
                  <from>
                    <xdr:col>8</xdr:col>
                    <xdr:colOff>548640</xdr:colOff>
                    <xdr:row>4</xdr:row>
                    <xdr:rowOff>22860</xdr:rowOff>
                  </from>
                  <to>
                    <xdr:col>9</xdr:col>
                    <xdr:colOff>441960</xdr:colOff>
                    <xdr:row>5</xdr:row>
                    <xdr:rowOff>68580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Introduction and Instructions</vt:lpstr>
      <vt:lpstr>Your Real Estate Portfolio </vt:lpstr>
      <vt:lpstr>MA-1</vt:lpstr>
      <vt:lpstr>What If Scenario's</vt:lpstr>
      <vt:lpstr>Stress Tested RE Portfolio</vt:lpstr>
      <vt:lpstr>Disclaimer</vt:lpstr>
      <vt:lpstr>MAWIF-1</vt:lpstr>
      <vt:lpstr>'MA-1'!Corner</vt:lpstr>
      <vt:lpstr>'MAWIF-1'!Corner</vt:lpstr>
      <vt:lpstr>'MA-1'!MONTHLY_DATA</vt:lpstr>
      <vt:lpstr>'MAWIF-1'!MONTHLY_DATA</vt:lpstr>
      <vt:lpstr>'MA-1'!Months</vt:lpstr>
      <vt:lpstr>'MAWIF-1'!Months</vt:lpstr>
      <vt:lpstr>'MA-1'!Print_Area</vt:lpstr>
      <vt:lpstr>'MAWIF-1'!Print_Area</vt:lpstr>
    </vt:vector>
  </TitlesOfParts>
  <Company>Head Ruptash Real Estate Investments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Authorized Customer</dc:creator>
  <cp:lastModifiedBy>Christine Wilke</cp:lastModifiedBy>
  <cp:lastPrinted>2010-02-01T06:03:47Z</cp:lastPrinted>
  <dcterms:created xsi:type="dcterms:W3CDTF">2010-01-09T05:44:39Z</dcterms:created>
  <dcterms:modified xsi:type="dcterms:W3CDTF">2020-11-11T19:28:00Z</dcterms:modified>
</cp:coreProperties>
</file>